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mika krajomkaew\Desktop\Final financial statements - HRD Q1'18\"/>
    </mc:Choice>
  </mc:AlternateContent>
  <bookViews>
    <workbookView xWindow="0" yWindow="0" windowWidth="24000" windowHeight="9600" activeTab="9"/>
  </bookViews>
  <sheets>
    <sheet name="TH2-4" sheetId="1" r:id="rId1"/>
    <sheet name="TH5-6" sheetId="2" r:id="rId2"/>
    <sheet name="TH7" sheetId="4" r:id="rId3"/>
    <sheet name="TH8" sheetId="5" r:id="rId4"/>
    <sheet name="TH9-10" sheetId="12" r:id="rId5"/>
    <sheet name="EN2-4" sheetId="7" r:id="rId6"/>
    <sheet name="EN5-6" sheetId="8" r:id="rId7"/>
    <sheet name="EN7" sheetId="9" r:id="rId8"/>
    <sheet name="EN8" sheetId="10" r:id="rId9"/>
    <sheet name="EN9-10" sheetId="13" r:id="rId10"/>
  </sheets>
  <externalReferences>
    <externalReference r:id="rId11"/>
  </externalReferences>
  <definedNames>
    <definedName name="OLE_LINK3" localSheetId="9">'EN9-10'!$A$12</definedName>
    <definedName name="_xlnm.Print_Area" localSheetId="6">'EN5-6'!$A$1:$M$118</definedName>
    <definedName name="_xlnm.Print_Area" localSheetId="8">'EN8'!$A$1:$R$33</definedName>
    <definedName name="_xlnm.Print_Area" localSheetId="9">'EN9-10'!$A$1:$M$119</definedName>
    <definedName name="_xlnm.Print_Area" localSheetId="2">'TH7'!$A$1:$AC$35</definedName>
    <definedName name="_xlnm.Print_Area" localSheetId="3">'TH8'!$A$1:$S$34</definedName>
    <definedName name="_xlnm.Print_Area" localSheetId="4">'TH9-10'!$A$1:$M$97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4" i="13" l="1"/>
  <c r="L94" i="13"/>
  <c r="K94" i="13"/>
  <c r="J94" i="13"/>
  <c r="I94" i="13"/>
  <c r="H94" i="13"/>
  <c r="G94" i="13"/>
  <c r="M84" i="13"/>
  <c r="K84" i="13"/>
  <c r="I84" i="13"/>
  <c r="G84" i="13"/>
  <c r="M67" i="13"/>
  <c r="L67" i="13"/>
  <c r="K67" i="13"/>
  <c r="J67" i="13"/>
  <c r="I67" i="13"/>
  <c r="H67" i="13"/>
  <c r="G67" i="13"/>
  <c r="M66" i="13"/>
  <c r="L66" i="13"/>
  <c r="K66" i="13"/>
  <c r="J66" i="13"/>
  <c r="I66" i="13"/>
  <c r="H66" i="13"/>
  <c r="G66" i="13"/>
  <c r="A60" i="13"/>
  <c r="A59" i="13"/>
  <c r="A58" i="13"/>
  <c r="M37" i="13"/>
  <c r="M44" i="13" s="1"/>
  <c r="K37" i="13"/>
  <c r="K44" i="13" s="1"/>
  <c r="I37" i="13"/>
  <c r="I44" i="13" s="1"/>
  <c r="G37" i="13"/>
  <c r="G44" i="13" s="1"/>
  <c r="A3" i="13"/>
  <c r="A61" i="13" s="1"/>
  <c r="A51" i="12"/>
  <c r="A49" i="12"/>
  <c r="A97" i="12" s="1"/>
  <c r="M7" i="12"/>
  <c r="M56" i="12" s="1"/>
  <c r="K7" i="12"/>
  <c r="K56" i="12" s="1"/>
  <c r="I7" i="12"/>
  <c r="I56" i="12" s="1"/>
  <c r="G7" i="12"/>
  <c r="G56" i="12" s="1"/>
  <c r="M6" i="12"/>
  <c r="M55" i="12" s="1"/>
  <c r="K6" i="12"/>
  <c r="K55" i="12" s="1"/>
  <c r="I6" i="12"/>
  <c r="I55" i="12" s="1"/>
  <c r="G6" i="12"/>
  <c r="G55" i="12" s="1"/>
  <c r="K5" i="12"/>
  <c r="K54" i="12" s="1"/>
  <c r="G5" i="12"/>
  <c r="G54" i="12" s="1"/>
  <c r="A3" i="12"/>
  <c r="A52" i="12" s="1"/>
  <c r="A1" i="12"/>
  <c r="A50" i="12" s="1"/>
  <c r="A143" i="13" l="1"/>
  <c r="K97" i="13"/>
  <c r="K104" i="13" s="1"/>
  <c r="G34" i="12"/>
  <c r="G41" i="12" s="1"/>
  <c r="K70" i="12"/>
  <c r="M70" i="12"/>
  <c r="I70" i="12"/>
  <c r="I78" i="12"/>
  <c r="K78" i="12"/>
  <c r="M78" i="12"/>
  <c r="I34" i="12"/>
  <c r="I41" i="12" s="1"/>
  <c r="G78" i="12"/>
  <c r="M34" i="12"/>
  <c r="M41" i="12" s="1"/>
  <c r="G70" i="12"/>
  <c r="K34" i="12"/>
  <c r="K41" i="12" s="1"/>
  <c r="G97" i="13"/>
  <c r="G104" i="13" s="1"/>
  <c r="I97" i="13"/>
  <c r="I104" i="13" s="1"/>
  <c r="M97" i="13"/>
  <c r="M104" i="13" s="1"/>
  <c r="I81" i="12" l="1"/>
  <c r="I86" i="12" s="1"/>
  <c r="M81" i="12"/>
  <c r="M86" i="12" s="1"/>
  <c r="G81" i="12"/>
  <c r="G86" i="12" s="1"/>
  <c r="K81" i="12"/>
  <c r="K86" i="12" s="1"/>
  <c r="F36" i="9"/>
  <c r="R27" i="9" l="1"/>
  <c r="P27" i="9"/>
  <c r="N27" i="9"/>
  <c r="L27" i="9"/>
  <c r="K68" i="1" l="1"/>
  <c r="G68" i="1" l="1"/>
  <c r="I81" i="7" l="1"/>
  <c r="G34" i="1" l="1"/>
  <c r="AA26" i="4" l="1"/>
  <c r="G18" i="2"/>
  <c r="G86" i="1" l="1"/>
  <c r="I32" i="1" l="1"/>
  <c r="I31" i="1"/>
  <c r="Q26" i="4" l="1"/>
  <c r="O26" i="4"/>
  <c r="K19" i="2" l="1"/>
  <c r="G36" i="1"/>
  <c r="K34" i="1"/>
  <c r="K36" i="1" s="1"/>
  <c r="I67" i="2" l="1"/>
  <c r="G23" i="5"/>
  <c r="Y19" i="4"/>
  <c r="X25" i="9" s="1"/>
  <c r="Y18" i="4" l="1"/>
  <c r="AC18" i="4" s="1"/>
  <c r="Y16" i="4"/>
  <c r="X21" i="9"/>
  <c r="AB21" i="9" s="1"/>
  <c r="X23" i="9"/>
  <c r="AB23" i="9" s="1"/>
  <c r="X19" i="9"/>
  <c r="AB19" i="9" s="1"/>
  <c r="O18" i="5"/>
  <c r="Q18" i="5"/>
  <c r="S20" i="5"/>
  <c r="S16" i="5"/>
  <c r="J18" i="10"/>
  <c r="L18" i="10"/>
  <c r="N18" i="10"/>
  <c r="P18" i="10"/>
  <c r="R21" i="10"/>
  <c r="R16" i="10"/>
  <c r="R14" i="10"/>
  <c r="Z27" i="9"/>
  <c r="X17" i="9"/>
  <c r="AB17" i="9" s="1"/>
  <c r="X18" i="9"/>
  <c r="AB18" i="9" s="1"/>
  <c r="AB25" i="9"/>
  <c r="X27" i="9" l="1"/>
  <c r="R18" i="10"/>
  <c r="AB27" i="9"/>
  <c r="V27" i="9" l="1"/>
  <c r="I54" i="8" l="1"/>
  <c r="H25" i="10" l="1"/>
  <c r="J25" i="10"/>
  <c r="P25" i="10"/>
  <c r="G81" i="7"/>
  <c r="A33" i="10"/>
  <c r="H18" i="10"/>
  <c r="F18" i="10"/>
  <c r="F12" i="10"/>
  <c r="A2" i="10"/>
  <c r="A46" i="9"/>
  <c r="U27" i="9"/>
  <c r="T27" i="9"/>
  <c r="S27" i="9"/>
  <c r="J27" i="9"/>
  <c r="H27" i="9"/>
  <c r="F27" i="9"/>
  <c r="F15" i="9"/>
  <c r="H15" i="9" s="1"/>
  <c r="A3" i="9"/>
  <c r="A3" i="10" s="1"/>
  <c r="M85" i="8"/>
  <c r="I85" i="8"/>
  <c r="B85" i="8"/>
  <c r="A84" i="8"/>
  <c r="M77" i="8"/>
  <c r="I77" i="8"/>
  <c r="M71" i="8"/>
  <c r="L71" i="8"/>
  <c r="K71" i="8"/>
  <c r="J71" i="8"/>
  <c r="I71" i="8"/>
  <c r="H71" i="8"/>
  <c r="G71" i="8"/>
  <c r="M70" i="8"/>
  <c r="L70" i="8"/>
  <c r="K70" i="8"/>
  <c r="J70" i="8"/>
  <c r="I70" i="8"/>
  <c r="H70" i="8"/>
  <c r="G70" i="8"/>
  <c r="A65" i="8"/>
  <c r="A64" i="8"/>
  <c r="A63" i="8"/>
  <c r="A62" i="8"/>
  <c r="A118" i="8" s="1"/>
  <c r="M54" i="8"/>
  <c r="M40" i="8"/>
  <c r="I40" i="8"/>
  <c r="E24" i="8"/>
  <c r="M18" i="8"/>
  <c r="M26" i="8" s="1"/>
  <c r="M29" i="8" s="1"/>
  <c r="I18" i="8"/>
  <c r="I26" i="8" s="1"/>
  <c r="I29" i="8" s="1"/>
  <c r="A157" i="7"/>
  <c r="M139" i="7"/>
  <c r="M142" i="7" s="1"/>
  <c r="I139" i="7"/>
  <c r="I142" i="7" s="1"/>
  <c r="M118" i="7"/>
  <c r="K118" i="7"/>
  <c r="I118" i="7"/>
  <c r="G118" i="7"/>
  <c r="M117" i="7"/>
  <c r="K117" i="7"/>
  <c r="I117" i="7"/>
  <c r="G117" i="7"/>
  <c r="M116" i="7"/>
  <c r="K116" i="7"/>
  <c r="I116" i="7"/>
  <c r="G116" i="7"/>
  <c r="M115" i="7"/>
  <c r="K115" i="7"/>
  <c r="I115" i="7"/>
  <c r="G115" i="7"/>
  <c r="A110" i="7"/>
  <c r="A109" i="7"/>
  <c r="A108" i="7"/>
  <c r="A107" i="7"/>
  <c r="M95" i="7"/>
  <c r="I95" i="7"/>
  <c r="M81" i="7"/>
  <c r="M65" i="7"/>
  <c r="K65" i="7"/>
  <c r="I65" i="7"/>
  <c r="G65" i="7"/>
  <c r="M64" i="7"/>
  <c r="K64" i="7"/>
  <c r="I64" i="7"/>
  <c r="G64" i="7"/>
  <c r="M63" i="7"/>
  <c r="K63" i="7"/>
  <c r="I63" i="7"/>
  <c r="G63" i="7"/>
  <c r="M62" i="7"/>
  <c r="K62" i="7"/>
  <c r="I62" i="7"/>
  <c r="G62" i="7"/>
  <c r="A57" i="7"/>
  <c r="A56" i="7"/>
  <c r="A55" i="7"/>
  <c r="M38" i="7"/>
  <c r="I38" i="7"/>
  <c r="M24" i="7"/>
  <c r="I24" i="7"/>
  <c r="G40" i="8" l="1"/>
  <c r="K81" i="7"/>
  <c r="H12" i="10"/>
  <c r="J12" i="10"/>
  <c r="L12" i="10" s="1"/>
  <c r="N12" i="10" s="1"/>
  <c r="P12" i="10" s="1"/>
  <c r="R12" i="10" s="1"/>
  <c r="M57" i="8"/>
  <c r="M60" i="8" s="1"/>
  <c r="K40" i="8"/>
  <c r="T36" i="9"/>
  <c r="P36" i="9"/>
  <c r="H36" i="9"/>
  <c r="AB15" i="9"/>
  <c r="T15" i="9"/>
  <c r="L15" i="9"/>
  <c r="Z15" i="9"/>
  <c r="R15" i="9"/>
  <c r="J15" i="9"/>
  <c r="N15" i="9"/>
  <c r="X15" i="9"/>
  <c r="P15" i="9"/>
  <c r="V15" i="9"/>
  <c r="Z36" i="9"/>
  <c r="M40" i="7"/>
  <c r="I57" i="8"/>
  <c r="I60" i="8" s="1"/>
  <c r="F25" i="10"/>
  <c r="X32" i="9"/>
  <c r="AB32" i="9" s="1"/>
  <c r="G54" i="8"/>
  <c r="G57" i="8" s="1"/>
  <c r="K54" i="8"/>
  <c r="G18" i="8"/>
  <c r="G26" i="8" s="1"/>
  <c r="G29" i="8" s="1"/>
  <c r="K18" i="8"/>
  <c r="K26" i="8" s="1"/>
  <c r="K29" i="8" s="1"/>
  <c r="I97" i="7"/>
  <c r="I144" i="7" s="1"/>
  <c r="I40" i="7"/>
  <c r="M97" i="7"/>
  <c r="M144" i="7" s="1"/>
  <c r="R36" i="9"/>
  <c r="J36" i="9"/>
  <c r="G24" i="7"/>
  <c r="K24" i="7"/>
  <c r="G38" i="7"/>
  <c r="K38" i="7"/>
  <c r="K139" i="7"/>
  <c r="K142" i="7" s="1"/>
  <c r="K95" i="7"/>
  <c r="G95" i="7"/>
  <c r="G97" i="7" s="1"/>
  <c r="V36" i="9"/>
  <c r="N36" i="9"/>
  <c r="K57" i="8" l="1"/>
  <c r="K60" i="8" s="1"/>
  <c r="G60" i="8"/>
  <c r="K40" i="7"/>
  <c r="G40" i="7"/>
  <c r="K97" i="7"/>
  <c r="K144" i="7" s="1"/>
  <c r="Y23" i="4" l="1"/>
  <c r="AC23" i="4" s="1"/>
  <c r="S15" i="5" l="1"/>
  <c r="G88" i="1"/>
  <c r="K88" i="1"/>
  <c r="M88" i="1"/>
  <c r="I88" i="1"/>
  <c r="AC16" i="4" l="1"/>
  <c r="I16" i="2" l="1"/>
  <c r="K16" i="2"/>
  <c r="M16" i="2"/>
  <c r="S18" i="5" l="1"/>
  <c r="AC19" i="4" l="1"/>
  <c r="E21" i="2" l="1"/>
  <c r="G67" i="2" l="1"/>
  <c r="Y25" i="4" l="1"/>
  <c r="AC25" i="4" s="1"/>
  <c r="M36" i="2" l="1"/>
  <c r="K36" i="2"/>
  <c r="I36" i="2"/>
  <c r="G36" i="2"/>
  <c r="G69" i="2" s="1"/>
  <c r="AA21" i="4" l="1"/>
  <c r="I76" i="1"/>
  <c r="A3" i="4"/>
  <c r="A3" i="5" s="1"/>
  <c r="G21" i="4" l="1"/>
  <c r="U21" i="4"/>
  <c r="U28" i="4" s="1"/>
  <c r="S21" i="4"/>
  <c r="Q21" i="4"/>
  <c r="I22" i="1" l="1"/>
  <c r="I36" i="1"/>
  <c r="I58" i="1"/>
  <c r="I59" i="1"/>
  <c r="I60" i="1"/>
  <c r="I61" i="1"/>
  <c r="I107" i="1"/>
  <c r="I108" i="1"/>
  <c r="I109" i="1"/>
  <c r="I110" i="1"/>
  <c r="I130" i="1"/>
  <c r="I133" i="1" s="1"/>
  <c r="I90" i="1" l="1"/>
  <c r="I135" i="1" s="1"/>
  <c r="I38" i="1"/>
  <c r="G76" i="1" l="1"/>
  <c r="A35" i="4" l="1"/>
  <c r="A47" i="2"/>
  <c r="M7" i="2" l="1"/>
  <c r="K7" i="2"/>
  <c r="M6" i="2"/>
  <c r="K6" i="2"/>
  <c r="K5" i="2"/>
  <c r="I7" i="2"/>
  <c r="I6" i="2"/>
  <c r="G7" i="2"/>
  <c r="G6" i="2"/>
  <c r="G5" i="2"/>
  <c r="A34" i="5" l="1"/>
  <c r="G13" i="5"/>
  <c r="G14" i="4"/>
  <c r="G59" i="1"/>
  <c r="K59" i="1"/>
  <c r="M59" i="1"/>
  <c r="K13" i="5" l="1"/>
  <c r="M13" i="5" s="1"/>
  <c r="I13" i="5"/>
  <c r="K14" i="4"/>
  <c r="M14" i="4" s="1"/>
  <c r="Q14" i="4" s="1"/>
  <c r="O14" i="4" s="1"/>
  <c r="I14" i="4"/>
  <c r="Q23" i="5" l="1"/>
  <c r="I18" i="5"/>
  <c r="I23" i="5" s="1"/>
  <c r="G18" i="5"/>
  <c r="O13" i="5"/>
  <c r="Q13" i="5" s="1"/>
  <c r="S13" i="5" s="1"/>
  <c r="A2" i="5"/>
  <c r="A1" i="5"/>
  <c r="AA28" i="4"/>
  <c r="AG29" i="4" s="1"/>
  <c r="S28" i="4"/>
  <c r="Q28" i="4"/>
  <c r="G28" i="4"/>
  <c r="W21" i="4"/>
  <c r="W28" i="4" s="1"/>
  <c r="O21" i="4"/>
  <c r="O28" i="4" s="1"/>
  <c r="I21" i="4"/>
  <c r="M21" i="4"/>
  <c r="A1" i="4"/>
  <c r="A95" i="2"/>
  <c r="M83" i="2"/>
  <c r="I83" i="2"/>
  <c r="A83" i="2"/>
  <c r="M77" i="2"/>
  <c r="I77" i="2"/>
  <c r="A77" i="2"/>
  <c r="M54" i="2"/>
  <c r="K54" i="2"/>
  <c r="I54" i="2"/>
  <c r="G54" i="2"/>
  <c r="M53" i="2"/>
  <c r="K53" i="2"/>
  <c r="I53" i="2"/>
  <c r="G53" i="2"/>
  <c r="K52" i="2"/>
  <c r="G52" i="2"/>
  <c r="A50" i="2"/>
  <c r="A49" i="2"/>
  <c r="M67" i="2"/>
  <c r="M69" i="2" s="1"/>
  <c r="K67" i="2"/>
  <c r="K69" i="2" s="1"/>
  <c r="O21" i="5" s="1"/>
  <c r="I69" i="2"/>
  <c r="M23" i="2"/>
  <c r="I23" i="2"/>
  <c r="G16" i="2"/>
  <c r="G23" i="2" s="1"/>
  <c r="G26" i="2" s="1"/>
  <c r="A1" i="2"/>
  <c r="A48" i="2" s="1"/>
  <c r="A150" i="1"/>
  <c r="M130" i="1"/>
  <c r="M133" i="1" s="1"/>
  <c r="K130" i="1"/>
  <c r="K133" i="1" s="1"/>
  <c r="M110" i="1"/>
  <c r="K110" i="1"/>
  <c r="G110" i="1"/>
  <c r="M109" i="1"/>
  <c r="K109" i="1"/>
  <c r="G109" i="1"/>
  <c r="M108" i="1"/>
  <c r="K108" i="1"/>
  <c r="G108" i="1"/>
  <c r="M107" i="1"/>
  <c r="K107" i="1"/>
  <c r="G107" i="1"/>
  <c r="K106" i="1"/>
  <c r="G106" i="1"/>
  <c r="A104" i="1"/>
  <c r="A103" i="1"/>
  <c r="A102" i="1"/>
  <c r="A101" i="1"/>
  <c r="M76" i="1"/>
  <c r="K76" i="1"/>
  <c r="M61" i="1"/>
  <c r="K61" i="1"/>
  <c r="G61" i="1"/>
  <c r="M60" i="1"/>
  <c r="K60" i="1"/>
  <c r="G60" i="1"/>
  <c r="M58" i="1"/>
  <c r="K58" i="1"/>
  <c r="G58" i="1"/>
  <c r="K57" i="1"/>
  <c r="G57" i="1"/>
  <c r="A55" i="1"/>
  <c r="A54" i="1"/>
  <c r="A53" i="1"/>
  <c r="M36" i="1"/>
  <c r="M22" i="1"/>
  <c r="K22" i="1"/>
  <c r="G22" i="1"/>
  <c r="G71" i="2" l="1"/>
  <c r="G80" i="2" s="1"/>
  <c r="G85" i="8" s="1"/>
  <c r="G74" i="2"/>
  <c r="K23" i="2"/>
  <c r="K26" i="2" s="1"/>
  <c r="I26" i="2"/>
  <c r="I71" i="2" s="1"/>
  <c r="M26" i="2"/>
  <c r="O23" i="5"/>
  <c r="I28" i="4"/>
  <c r="M90" i="1"/>
  <c r="M135" i="1" s="1"/>
  <c r="G90" i="1"/>
  <c r="G38" i="1"/>
  <c r="K38" i="1"/>
  <c r="K18" i="5"/>
  <c r="K23" i="5" s="1"/>
  <c r="M38" i="1"/>
  <c r="K90" i="1"/>
  <c r="K135" i="1" s="1"/>
  <c r="K21" i="4"/>
  <c r="K28" i="4" s="1"/>
  <c r="S14" i="4"/>
  <c r="AA14" i="4" s="1"/>
  <c r="AC14" i="4" s="1"/>
  <c r="W14" i="4"/>
  <c r="K71" i="2" l="1"/>
  <c r="K80" i="2" s="1"/>
  <c r="K83" i="2" s="1"/>
  <c r="K74" i="2"/>
  <c r="G86" i="2"/>
  <c r="M26" i="4"/>
  <c r="G77" i="8"/>
  <c r="G77" i="2"/>
  <c r="G83" i="2"/>
  <c r="N25" i="10"/>
  <c r="K85" i="8"/>
  <c r="M71" i="2"/>
  <c r="AC21" i="4"/>
  <c r="Y21" i="4"/>
  <c r="M21" i="5" l="1"/>
  <c r="K86" i="2"/>
  <c r="K77" i="8"/>
  <c r="K77" i="2"/>
  <c r="Y26" i="4"/>
  <c r="AC26" i="4" s="1"/>
  <c r="M28" i="4"/>
  <c r="M18" i="5"/>
  <c r="S21" i="5" l="1"/>
  <c r="S23" i="5" s="1"/>
  <c r="AC28" i="4"/>
  <c r="Y28" i="4"/>
  <c r="L36" i="9"/>
  <c r="X34" i="9"/>
  <c r="M23" i="5"/>
  <c r="L25" i="10" l="1"/>
  <c r="R23" i="10"/>
  <c r="R25" i="10" s="1"/>
  <c r="AB34" i="9"/>
  <c r="AB36" i="9" s="1"/>
  <c r="X36" i="9"/>
  <c r="G130" i="1" l="1"/>
  <c r="G133" i="1" s="1"/>
  <c r="AH29" i="4" s="1"/>
  <c r="G139" i="7"/>
  <c r="G142" i="7" s="1"/>
  <c r="G144" i="7" s="1"/>
  <c r="G135" i="1" l="1"/>
</calcChain>
</file>

<file path=xl/sharedStrings.xml><?xml version="1.0" encoding="utf-8"?>
<sst xmlns="http://schemas.openxmlformats.org/spreadsheetml/2006/main" count="626" uniqueCount="442">
  <si>
    <t>งบแสดงฐานะการเงิน</t>
  </si>
  <si>
    <t>ข้อมูลทางการเงินรวม</t>
  </si>
  <si>
    <t>ยังไม่ได้ตรวจสอบ</t>
  </si>
  <si>
    <t>ตรวจสอบแล้ว</t>
  </si>
  <si>
    <t>31 ธันวาคม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</si>
  <si>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</si>
  <si>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</si>
  <si>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</si>
  <si>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</si>
  <si>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</si>
  <si>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</si>
  <si>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เงินให้กู้ระยะสั้นแก่กิจการที่เกี่ยวข้องกัน</t>
  </si>
  <si>
    <t>ต้นทุนการพัฒนาอสังหาริมทรัพย์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</si>
  <si>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</si>
  <si>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</si>
  <si>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</si>
  <si>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</si>
  <si>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</si>
  <si>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</si>
  <si>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</si>
  <si>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ส่วนได้เสียในการร่วมค้า</t>
  </si>
  <si>
    <t>เงินลงทุนระยะยาวอื่น - สุทธิ</t>
  </si>
  <si>
    <t>อสังหาริมทรัพย์เพื่อการลงทุน - สุทธิ</t>
  </si>
  <si>
    <t>ที่ดิน อาคาร และอุปกรณ์ - สุทธิ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</si>
  <si>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</si>
  <si>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</si>
  <si>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</si>
  <si>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</si>
  <si>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      กรรมการ  ______________________________ 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</si>
  <si>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</si>
  <si>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หนี้สินหมุนเวียน</t>
  </si>
  <si>
    <t>เงินกู้ระยะสั้นจากสถาบันการเงิน</t>
  </si>
  <si>
    <t>เจ้าหนี้การค้าและเจ้าหนี้อื่น</t>
  </si>
  <si>
    <t>เงินกู้ระยะสั้นจากกิจการที่เกี่ยวข้องกัน</t>
  </si>
  <si>
    <t>ภาษีเงินได้ค้างจ่าย</t>
  </si>
  <si>
    <t>หนี้สินหมุนเวียนอื่น</t>
  </si>
  <si>
    <t>หนี้สินที่เกี่ยวข้องโดยตรงกับสินทรัพย์</t>
  </si>
  <si>
    <t>ที่จัดประเภทที่ถือไว้เพื่อขาย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</si>
  <si>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</si>
  <si>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</si>
  <si>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</si>
  <si>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</si>
  <si>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</si>
  <si>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</si>
  <si>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</si>
  <si>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</si>
  <si>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</si>
  <si>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</si>
  <si>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</si>
  <si>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</si>
  <si>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</si>
  <si>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จัดสรรแล้ว - ทุนสำรองตามกฎหมาย</t>
  </si>
  <si>
    <t>ยังไม่จัดสรร</t>
  </si>
  <si>
    <t>ส่วนได้เสียที่ไม่มีอำนาจควบคุม</t>
  </si>
  <si>
    <t>รายได้จากการขายอสังหาริมทรัพย์</t>
  </si>
  <si>
    <t>ต้นทุนจากการขายอสังหาริมทรัพย์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</si>
  <si>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</si>
  <si>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</si>
  <si>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</si>
  <si>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</si>
  <si>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</si>
  <si>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ภาษีเงินได้</t>
  </si>
  <si>
    <t>กำไรขาดทุนเบ็ดเสร็จอื่น</t>
  </si>
  <si>
    <t>รายการที่จะจัดประเภทรายการใหม่เข้าไปไว้</t>
  </si>
  <si>
    <t>ในกำไรหรือขาดทุนในภายหลัง</t>
  </si>
  <si>
    <t>การเปลี่ยนแปลงในมูลค่าของเงินลงทุนเผื่อขาย</t>
  </si>
  <si>
    <t>งบการเงิน</t>
  </si>
  <si>
    <t>ภาษีเงินได้ของรายการที่จะจัดประเภทรายการ</t>
  </si>
  <si>
    <t>ใหม่เข้าไปไว้ในกำไรหรือขาดทุนในภายหลัง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</si>
  <si>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</si>
  <si>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</si>
  <si>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กำไร(ขาดทุน)เบ็ดเสร็จรวมสำหรับงวด</t>
  </si>
  <si>
    <t>ส่วนที่เป็นของส่วนได้เสียที่ไม่มีอำนาจควบคุม</t>
  </si>
  <si>
    <t>การประมาณ</t>
  </si>
  <si>
    <t>จัดสรรแล้ว -</t>
  </si>
  <si>
    <t>การตามหลัก</t>
  </si>
  <si>
    <t>ส่วนได้เสีย</t>
  </si>
  <si>
    <t>ทุนที่ออกและ</t>
  </si>
  <si>
    <t>ส่วนเกินมูลค่า</t>
  </si>
  <si>
    <t>ทุนสำรองตาม</t>
  </si>
  <si>
    <t>เงินลงทุน</t>
  </si>
  <si>
    <t>การแปลงค่า</t>
  </si>
  <si>
    <t>คณิตศาสตร์</t>
  </si>
  <si>
    <t>ที่ไม่มีอำนาจ</t>
  </si>
  <si>
    <t>ชำระแล้ว</t>
  </si>
  <si>
    <t>หุ้นสามัญ</t>
  </si>
  <si>
    <t>กฎหมาย</t>
  </si>
  <si>
    <t>ยังไม่ได้จัดสรร</t>
  </si>
  <si>
    <t>เผื่อขาย</t>
  </si>
  <si>
    <t>ประกันภัย</t>
  </si>
  <si>
    <t>ควบคุม</t>
  </si>
  <si>
    <t>รวม</t>
  </si>
  <si>
    <t>เงินปันผลจ่ายจากบริษัทย่อยแก่</t>
  </si>
  <si>
    <t>กระแสเงินสดจากกิจกรรมดำเนินงาน</t>
  </si>
  <si>
    <t>รายการปรับปรุง</t>
  </si>
  <si>
    <t xml:space="preserve">ค่าเสื่อมราคา </t>
  </si>
  <si>
    <t xml:space="preserve">ค่าตัดจำหน่าย </t>
  </si>
  <si>
    <t>รายได้ดอกเบี้ย</t>
  </si>
  <si>
    <t>รายได้เงินปันผล</t>
  </si>
  <si>
    <t>ลูกหนี้การค้าและลูกหนี้อื่น</t>
  </si>
  <si>
    <t>ดอกเบี้ยรับ</t>
  </si>
  <si>
    <t>ดอกเบี้ยจ่าย</t>
  </si>
  <si>
    <t>เงินปันผลรับจากกิจกรรมดำเนินงาน</t>
  </si>
  <si>
    <t>ภาษีเงินได้จ่าย</t>
  </si>
  <si>
    <t>กระแสเงินสดจากกิจกรรมลงทุน</t>
  </si>
  <si>
    <t>เงินสดจ่ายให้กู้ระยะสั้นแก่กิจการที่เกี่ยวข้องกัน</t>
  </si>
  <si>
    <t>เงินสดรับจากการลดทุนของเงินลงทุนเผื่อขาย</t>
  </si>
  <si>
    <t>เงินสดจ่ายเพื่อลงทุนในบริษัทร่วม</t>
  </si>
  <si>
    <t>เงินสดรับจากการลดทุนของเงินลงทุนในบริษัทร่วม</t>
  </si>
  <si>
    <t>เงินสดจ่ายเพื่อซื้อที่ดิน อาคารและอุปกรณ์</t>
  </si>
  <si>
    <t>เงินปันผลรับจากกิจกรรมลงทุน</t>
  </si>
  <si>
    <t xml:space="preserve">กระแสเงินสดจากกิจกรรมจัดหาเงิน </t>
  </si>
  <si>
    <t>เงินสดจ่ายคืนเงินกู้ระยะสั้นจากกิจการที่เกี่ยวข้องกัน</t>
  </si>
  <si>
    <t>เงินปันผลจ่าย</t>
  </si>
  <si>
    <t>เงินสดและรายการเทียบเท่าเงินสดต้นงวด</t>
  </si>
  <si>
    <t>ผลกระทบจากอัตราแลกเปลี่ยนของเงินสดและ</t>
  </si>
  <si>
    <t>รายการเทียบเท่าเงินสด</t>
  </si>
  <si>
    <t>เงินสดและรายการเทียบเท่าเงินสดสิ้นงวด</t>
  </si>
  <si>
    <t>รายการที่มิใช่เงินสด</t>
  </si>
  <si>
    <t>รายได้จากการให้เช่าและบริการ</t>
  </si>
  <si>
    <t>ต้นทุนจากการให้เช่าและบริการ</t>
  </si>
  <si>
    <t>การเปลี่ยนแปลงของสินทรัพย์และหนี้สินในการดำเนินงาน</t>
  </si>
  <si>
    <t>31 มีนาคม</t>
  </si>
  <si>
    <t>พ.ศ. 2560</t>
  </si>
  <si>
    <t>ส่วนแบ่ง</t>
  </si>
  <si>
    <t>กำไรขาดทุน</t>
  </si>
  <si>
    <t>เบ็ดเสร็จอื่นของ</t>
  </si>
  <si>
    <t>กิจการร่วมค้า</t>
  </si>
  <si>
    <t>ข้อมูลทางการเงินเฉพาะกิจการ</t>
  </si>
  <si>
    <t>หนี้สินและส่วนของเจ้าของ</t>
  </si>
  <si>
    <r>
      <t xml:space="preserve">หนี้สินและส่วนของเจ้าของ </t>
    </r>
    <r>
      <rPr>
        <sz val="12"/>
        <rFont val="Angsana New"/>
        <family val="1"/>
      </rPr>
      <t>(ต่อ)</t>
    </r>
  </si>
  <si>
    <t>ส่วนของเจ้าของ</t>
  </si>
  <si>
    <t>องค์ประกอบอื่นของส่วนของเจ้าของ</t>
  </si>
  <si>
    <t>รวมส่วนของผู้เป็นเจ้าของของบริษัทใหญ่</t>
  </si>
  <si>
    <t>รวมส่วนของเจ้าของ</t>
  </si>
  <si>
    <t>รวมหนี้สินและส่วนของเจ้าของ</t>
  </si>
  <si>
    <t>ส่วนที่เป็นของผู้เป็นเจ้าของของบริษัทใหญ่</t>
  </si>
  <si>
    <t>ส่วนของผู้เป็นเจ้าของของบริษัทใหญ่</t>
  </si>
  <si>
    <t xml:space="preserve"> </t>
  </si>
  <si>
    <t>รวมส่วนของ</t>
  </si>
  <si>
    <t>เจ้าของ</t>
  </si>
  <si>
    <t>รายการที่มิใช่เงินสดที่สำคัญสำหรับงวดสามเดือนสิ้นสุดวันที่ 31 มีนาคม ได้แก่</t>
  </si>
  <si>
    <t>รายการที่จะไม่จัดประเภทรายการใหม่เข้าไปไว้</t>
  </si>
  <si>
    <t>ภาษีเงินได้ของรายการที่จะไม่จัดประเภทรายการ</t>
  </si>
  <si>
    <t>การวัดมูลค่าใหม่ของภาระผูกพันผลประโยชน์พนักงาน</t>
  </si>
  <si>
    <t>14, 15</t>
  </si>
  <si>
    <t>10, 12</t>
  </si>
  <si>
    <t>การเปลี่ยนแปลง</t>
  </si>
  <si>
    <t>ของบริษัทใหญ่</t>
  </si>
  <si>
    <t>ในบริษัทย่อย</t>
  </si>
  <si>
    <t>งบกำไรขาดทุนเบ็ดเสร็จ (ยังไม่ได้ตรวจสอบ)</t>
  </si>
  <si>
    <t>งบแสดงการเปลี่ยนแปลงส่วนของเจ้าของ (ยังไม่ได้ตรวจสอบ)</t>
  </si>
  <si>
    <t xml:space="preserve">งบกระแสเงินสด (ยังไม่ได้ตรวจสอบ) </t>
  </si>
  <si>
    <t>เงินสดจ่ายเพื่อส่วนได้เสียในการร่วมค้า</t>
  </si>
  <si>
    <t>รวมรายการที่จะไม่จัดประเภทรายการใหม่</t>
  </si>
  <si>
    <r>
      <t>กำไรขาดทุนเบ็ดเสร็จอื่น</t>
    </r>
    <r>
      <rPr>
        <sz val="12"/>
        <color indexed="8"/>
        <rFont val="Angsana New"/>
        <family val="1"/>
      </rPr>
      <t xml:space="preserve"> (ต่อ)</t>
    </r>
  </si>
  <si>
    <t>พ.ศ. 2561</t>
  </si>
  <si>
    <t>ณ วันที่ 31 มีนาคม พ.ศ. 2561</t>
  </si>
  <si>
    <t>สำหรับงวดสามเดือนสิ้นสุดวันที่ 31 มีนาคม พ.ศ. 2561</t>
  </si>
  <si>
    <t>รายได้รอการตัดบัญชีที่ถึงกำหนดชำระภายในหนึ่งปี</t>
  </si>
  <si>
    <t>รายได้รอการตัดบัญชี</t>
  </si>
  <si>
    <t>ส่วนแบ่งกำไรขาดทุนเบ็ดเสร็จอื่นของ</t>
  </si>
  <si>
    <t>การร่วมค้าตามวิธีส่วนได้เสีย</t>
  </si>
  <si>
    <t>ผลต่างของอัตราแลกเปลี่ยนจากการแปลงค่างบการเงิน</t>
  </si>
  <si>
    <t>ส่วนของผู้เป็น</t>
  </si>
  <si>
    <t>เจ้าของของ</t>
  </si>
  <si>
    <t>บริษัทใหญ่</t>
  </si>
  <si>
    <t>ตัดจำหน่ายภาษีเงินได้</t>
  </si>
  <si>
    <t>กำไรจากการจำหน่ายอสังหาริมทรัพย์เพื่อการลงทุน</t>
  </si>
  <si>
    <t>(กลับรายการ)ค่าเผื่อหนี้สงสัยจะสูญ</t>
  </si>
  <si>
    <t>เงินสดรับคืนจากการให้กู้ระยะสั้นแก่กิจการที่เกี่ยวข้องกัน</t>
  </si>
  <si>
    <t>บริษัท เหมราชพัฒนาที่ดิน จำกัด (มหาชน)</t>
  </si>
  <si>
    <t>หุ้นสามัญ จำนวน 15,000,000,000 หุ้น</t>
  </si>
  <si>
    <t>มูลค่าที่ตราไว้ หุ้นละ 0.40 บาท</t>
  </si>
  <si>
    <t xml:space="preserve">หุ้นสามัญ จำนวน 9,705,186,191 หุ้น </t>
  </si>
  <si>
    <t>มูลค่าที่ได้รับชำระแล้ว หุ้นละ 0.40 บาท</t>
  </si>
  <si>
    <t>เงินกู้ระยะยาวจากสถาบันการเงิน</t>
  </si>
  <si>
    <t>เงินกู้ระยะยาวจากกิจการที่เกี่ยวข้องกัน</t>
  </si>
  <si>
    <t>กำไรจากอัตราแลกเปลี่ยน</t>
  </si>
  <si>
    <t>อสังหาริมทรัพย์เพื่อการลงทุน</t>
  </si>
  <si>
    <t>Hemaraj Land and Development Public Company Limited</t>
  </si>
  <si>
    <t>Statements of Financial Position</t>
  </si>
  <si>
    <t>As at 31 March 2018</t>
  </si>
  <si>
    <t>Consolidated
 financial information</t>
  </si>
  <si>
    <t>Separate 
financial information</t>
  </si>
  <si>
    <t>Company</t>
  </si>
  <si>
    <t>Unaudited</t>
  </si>
  <si>
    <t>Audited</t>
  </si>
  <si>
    <t>31 March</t>
  </si>
  <si>
    <t>31 December</t>
  </si>
  <si>
    <t>2018</t>
  </si>
  <si>
    <t>2017</t>
  </si>
  <si>
    <t>Notes</t>
  </si>
  <si>
    <t>Baht</t>
  </si>
  <si>
    <t>Assets</t>
  </si>
  <si>
    <t>Current assets</t>
  </si>
  <si>
    <t>Cash and cash equivalents</t>
  </si>
  <si>
    <t>Trade and other receivables, net</t>
  </si>
  <si>
    <t>Short-term loans to related parties</t>
  </si>
  <si>
    <t>Real estate development costs</t>
  </si>
  <si>
    <t>Other current assets</t>
  </si>
  <si>
    <t>Non-current assets held for sale</t>
  </si>
  <si>
    <t>Total current assets</t>
  </si>
  <si>
    <t>Non-current assets</t>
  </si>
  <si>
    <t>Investments in associates</t>
  </si>
  <si>
    <t>Investments in subsidiaries</t>
  </si>
  <si>
    <t>Interests in joint ventures</t>
  </si>
  <si>
    <t>Other long-term investments, net</t>
  </si>
  <si>
    <t>Investment properties, net</t>
  </si>
  <si>
    <t>Property, plant and equipment, net</t>
  </si>
  <si>
    <t xml:space="preserve">Deferred income tax assets </t>
  </si>
  <si>
    <t>Other non-current assets</t>
  </si>
  <si>
    <t>Total non-current assets</t>
  </si>
  <si>
    <t>Total assets</t>
  </si>
  <si>
    <t>Director  __________________________     Director  __________________________</t>
  </si>
  <si>
    <t>The accompanying notes are an integral part of this interim financial information.</t>
  </si>
  <si>
    <t>Liabilities and equity</t>
  </si>
  <si>
    <t>Current liabilities</t>
  </si>
  <si>
    <t>Trade and other payables</t>
  </si>
  <si>
    <t>Current portion of deferred revenue</t>
  </si>
  <si>
    <t>Short-term loans from related parties</t>
  </si>
  <si>
    <t>Income tax payable</t>
  </si>
  <si>
    <t>Other current liabilities</t>
  </si>
  <si>
    <t xml:space="preserve">Liabilities directly associated with </t>
  </si>
  <si>
    <t>assets classified as held for sale</t>
  </si>
  <si>
    <t>Total current liabilities</t>
  </si>
  <si>
    <t>Non-current liabilities</t>
  </si>
  <si>
    <t xml:space="preserve">Long-term borrowings from </t>
  </si>
  <si>
    <t>financial institutions</t>
  </si>
  <si>
    <t>related parties</t>
  </si>
  <si>
    <t>Debentures</t>
  </si>
  <si>
    <t>Deferred revenue</t>
  </si>
  <si>
    <t>Deferred income tax liabilities</t>
  </si>
  <si>
    <t>Employee benefit obligations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</si>
  <si>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</si>
  <si>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</si>
  <si>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</si>
  <si>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</si>
  <si>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</si>
  <si>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>Share capital</t>
  </si>
  <si>
    <t>Authorised share capital</t>
  </si>
  <si>
    <t>Ordinary shares, 15,000,000,000 shares</t>
  </si>
  <si>
    <t xml:space="preserve">of par Baht 0.40 each </t>
  </si>
  <si>
    <t>Issued and paid-up share capital</t>
  </si>
  <si>
    <t>Ordinary shares, 9,705,186,191 shares</t>
  </si>
  <si>
    <t xml:space="preserve">of paid-up Baht 0.40 each </t>
  </si>
  <si>
    <t>Share premium on ordinary shares</t>
  </si>
  <si>
    <t>Retained earnings</t>
  </si>
  <si>
    <t>Appropriated - legal reserve</t>
  </si>
  <si>
    <t>Unappropriated</t>
  </si>
  <si>
    <t>Other components of equity</t>
  </si>
  <si>
    <t xml:space="preserve">Equity attributable to owners of </t>
  </si>
  <si>
    <t>the parent</t>
  </si>
  <si>
    <t>Non-controlling interests</t>
  </si>
  <si>
    <t>Total equity</t>
  </si>
  <si>
    <t>Total liabilities and equity</t>
  </si>
  <si>
    <t>Statements of Comprehensive Income (Unaudited)</t>
  </si>
  <si>
    <t>For the three-month period ended 31 March 2018</t>
  </si>
  <si>
    <t>Revenues from leases and services</t>
  </si>
  <si>
    <t>Revenues from sales of real estate</t>
  </si>
  <si>
    <t>Revenues from sales of water</t>
  </si>
  <si>
    <t>Costs of leases and services</t>
  </si>
  <si>
    <t>Costs of sales of real estate</t>
  </si>
  <si>
    <t>Costs of sales of water</t>
  </si>
  <si>
    <t>Gross profit</t>
  </si>
  <si>
    <t>Other income</t>
  </si>
  <si>
    <t>Selling expenses</t>
  </si>
  <si>
    <t>Administrative expenses</t>
  </si>
  <si>
    <t>Finance costs</t>
  </si>
  <si>
    <t xml:space="preserve">Share of profit of associates and </t>
  </si>
  <si>
    <t>joint ventures</t>
  </si>
  <si>
    <t>Income tax</t>
  </si>
  <si>
    <t>Other comprehensive income</t>
  </si>
  <si>
    <t xml:space="preserve">Items that will not be reclassified </t>
  </si>
  <si>
    <t>subsequently to profit or loss</t>
  </si>
  <si>
    <t>Remeasurements of employee</t>
  </si>
  <si>
    <t>benefit obligations</t>
  </si>
  <si>
    <t xml:space="preserve">Income tax relating to items that will </t>
  </si>
  <si>
    <t>not be reclassified to profit or loss</t>
  </si>
  <si>
    <t xml:space="preserve">Total items that will not be reclassified </t>
  </si>
  <si>
    <t>to profit or loss</t>
  </si>
  <si>
    <t xml:space="preserve">Items that will be reclassified </t>
  </si>
  <si>
    <t>Change in value of available-for-sale</t>
  </si>
  <si>
    <t>Currency translation differences</t>
  </si>
  <si>
    <t xml:space="preserve">Share of other comprehensive income </t>
  </si>
  <si>
    <t>of joint ventures accounted for</t>
  </si>
  <si>
    <t>using the equity method</t>
  </si>
  <si>
    <t>be reclassified</t>
  </si>
  <si>
    <t xml:space="preserve">Total items that will be reclassified </t>
  </si>
  <si>
    <t>for the period, net of tax</t>
  </si>
  <si>
    <t>for the period</t>
  </si>
  <si>
    <t>Owners of the parent</t>
  </si>
  <si>
    <t xml:space="preserve">   attributable to:</t>
  </si>
  <si>
    <t xml:space="preserve">    to the equity holders of the parent</t>
  </si>
  <si>
    <t>owners of the parent</t>
  </si>
  <si>
    <t>Statements of Changes in equity (Unaudited)</t>
  </si>
  <si>
    <t>Consolidated financial information</t>
  </si>
  <si>
    <t>Attributable to owners of the parent</t>
  </si>
  <si>
    <t>Share of</t>
  </si>
  <si>
    <t>Change</t>
  </si>
  <si>
    <t>Premium</t>
  </si>
  <si>
    <t xml:space="preserve"> other com-</t>
  </si>
  <si>
    <t>in parent's</t>
  </si>
  <si>
    <t>Issued</t>
  </si>
  <si>
    <t>on paid-up</t>
  </si>
  <si>
    <t>Available-</t>
  </si>
  <si>
    <t>prehensive</t>
  </si>
  <si>
    <t>ownership</t>
  </si>
  <si>
    <t>Total</t>
  </si>
  <si>
    <t>Non-</t>
  </si>
  <si>
    <t>and paid-up</t>
  </si>
  <si>
    <t>ordinary</t>
  </si>
  <si>
    <t>Appropriated</t>
  </si>
  <si>
    <t>for-sale</t>
  </si>
  <si>
    <t>Currency</t>
  </si>
  <si>
    <t>Actuarial</t>
  </si>
  <si>
    <t xml:space="preserve"> income of</t>
  </si>
  <si>
    <t>interests in</t>
  </si>
  <si>
    <t>owners of</t>
  </si>
  <si>
    <t>controlling</t>
  </si>
  <si>
    <t>share capital</t>
  </si>
  <si>
    <t>shares</t>
  </si>
  <si>
    <t>- legal reserve</t>
  </si>
  <si>
    <t xml:space="preserve"> investments</t>
  </si>
  <si>
    <t>translation</t>
  </si>
  <si>
    <t xml:space="preserve"> subsidiaries</t>
  </si>
  <si>
    <t>interests</t>
  </si>
  <si>
    <t xml:space="preserve">Total equity </t>
  </si>
  <si>
    <t>Subsidiary's capital increase</t>
  </si>
  <si>
    <t>Dividend paid</t>
  </si>
  <si>
    <t xml:space="preserve">Change in parent's ownership </t>
  </si>
  <si>
    <t>interests in subsidiaries</t>
  </si>
  <si>
    <t>Dividend paid from subsidiaries</t>
  </si>
  <si>
    <t>to non-controlling interests</t>
  </si>
  <si>
    <t xml:space="preserve">Total comprehensive income </t>
  </si>
  <si>
    <t>(expense) for the period</t>
  </si>
  <si>
    <t>Separate financial information</t>
  </si>
  <si>
    <t>Statements of Cash Flows (Unaudited)</t>
  </si>
  <si>
    <t>Cash flows from operating activities</t>
  </si>
  <si>
    <t>Gain on exchange rate</t>
  </si>
  <si>
    <t>Depreciation</t>
  </si>
  <si>
    <t>Amortisation</t>
  </si>
  <si>
    <t>Write-off income tax</t>
  </si>
  <si>
    <t>equipment</t>
  </si>
  <si>
    <t>Gain from sale investment properties</t>
  </si>
  <si>
    <t>Interest income</t>
  </si>
  <si>
    <t>Dividend income</t>
  </si>
  <si>
    <t xml:space="preserve">Share of profit from associates and </t>
  </si>
  <si>
    <t>Trade and other receivables</t>
  </si>
  <si>
    <t>Cash generated from operation</t>
  </si>
  <si>
    <t>Interest received</t>
  </si>
  <si>
    <t>Interest paid</t>
  </si>
  <si>
    <t>Dividend received from operating activities</t>
  </si>
  <si>
    <t>Income tax paid</t>
  </si>
  <si>
    <t>Cash flows from investing activities</t>
  </si>
  <si>
    <t xml:space="preserve">Proceeds from capital reduction of </t>
  </si>
  <si>
    <t>Payments of investments in associates</t>
  </si>
  <si>
    <t>investments in associates</t>
  </si>
  <si>
    <t>Payments of interests in joint ventures</t>
  </si>
  <si>
    <t xml:space="preserve">Payments of property, plant and </t>
  </si>
  <si>
    <t>equipment acquisition</t>
  </si>
  <si>
    <t>Dividend received from investing activities</t>
  </si>
  <si>
    <t>Cash flows from financing activities</t>
  </si>
  <si>
    <t>Repayments of short-term loans</t>
  </si>
  <si>
    <t>cash equivalents</t>
  </si>
  <si>
    <t xml:space="preserve">Cash and cash equivalents at </t>
  </si>
  <si>
    <t>the beginning of the period</t>
  </si>
  <si>
    <t xml:space="preserve">Cash and cash equivalents at the end </t>
  </si>
  <si>
    <t>of the period</t>
  </si>
  <si>
    <t>Non-cash transactions</t>
  </si>
  <si>
    <t>Significant non-cash transactions for the three-month period ended 31 March are as follows:</t>
  </si>
  <si>
    <t>investment property</t>
  </si>
  <si>
    <t>investment</t>
  </si>
  <si>
    <t>Payments of short-term loans to related parties</t>
  </si>
  <si>
    <t>Proceeds from short-term loans to related parties</t>
  </si>
  <si>
    <t>ยอดคงเหลือ ณ วันที่ 1 มกราคม พ.ศ. 2560</t>
  </si>
  <si>
    <t>ยอดคงเหลือ ณ วันที่ 31 มีนาคม พ.ศ. 2560</t>
  </si>
  <si>
    <t>ยอดคงเหลือ ณ วันที่ 1 มกราคม พ.ศ. 2561</t>
  </si>
  <si>
    <t>ยอดคงเหลือ ณ วันที่ 31 มีนาคม พ.ศ. 2561</t>
  </si>
  <si>
    <t>Beginning balance as of 1 January 2017</t>
  </si>
  <si>
    <t>Beginning balance as of 1 January 2018</t>
  </si>
  <si>
    <t>Ending balance as of  31 March 2017</t>
  </si>
  <si>
    <t>Ending balance as of  31 March 2018</t>
  </si>
  <si>
    <t>กำไรก่อนภาษีเงินได้</t>
  </si>
  <si>
    <t>กำไรสำหรับงวด</t>
  </si>
  <si>
    <t>ขาดทุนเบ็ดเสร็จอื่นสำหรับงวด - สุทธิจากภาษี</t>
  </si>
  <si>
    <t>กำไรเบ็ดเสร็จรวมสำหรับงวด</t>
  </si>
  <si>
    <t>การแบ่งปันกำไร</t>
  </si>
  <si>
    <t>การแบ่งปันกำไรเบ็ดเสร็จรวม</t>
  </si>
  <si>
    <t>กำไรต่อหุ้นส่วนที่เป็นของผู้เป็นเจ้าของของบริษัทใหญ่</t>
  </si>
  <si>
    <t>Consolidated</t>
  </si>
  <si>
    <t xml:space="preserve"> financial information</t>
  </si>
  <si>
    <t xml:space="preserve">Separate </t>
  </si>
  <si>
    <t>financial information</t>
  </si>
  <si>
    <t xml:space="preserve">Other comprehensive expense </t>
  </si>
  <si>
    <t>Profit attributable to:</t>
  </si>
  <si>
    <t>Profit for the period</t>
  </si>
  <si>
    <t>Total comprehensive income</t>
  </si>
  <si>
    <t>Earnings per share for</t>
  </si>
  <si>
    <t>Basic earnings per share</t>
  </si>
  <si>
    <t>กำไรต่อหุ้นขั้นพื้นฐาน</t>
  </si>
  <si>
    <t>ผลกำไรจาก</t>
  </si>
  <si>
    <t>16, 21.6</t>
  </si>
  <si>
    <t>gains</t>
  </si>
  <si>
    <t>16, 21.5</t>
  </si>
  <si>
    <t>Profit before income tax</t>
  </si>
  <si>
    <t>(Reversal of) allowance for doubtful debt</t>
  </si>
  <si>
    <t xml:space="preserve">Repayments of short-term loans from </t>
  </si>
  <si>
    <t>-</t>
  </si>
  <si>
    <t xml:space="preserve">Loss from sale property, plant and </t>
  </si>
  <si>
    <t>ขาดทุนจากการจำหน่ายที่ดิน อาคารและอุปกรณ์</t>
  </si>
  <si>
    <t>เงินสดสุทธิได้มาจาก(ใช้ไปใน)กิจกรรมดำเนินงาน</t>
  </si>
  <si>
    <t>เงินสดสุทธิได้มาจากกิจกรรมลงทุน</t>
  </si>
  <si>
    <t>เงินสดและรายการเทียบเท่าเงินสดเพิ่มขึ้นสุทธิ</t>
  </si>
  <si>
    <t>เงินสดรับ(จ่ายคืน)เงินทดรองจ่ายจากกิจการที่เกี่ยวข้องกัน</t>
  </si>
  <si>
    <t>เงินสดรับจากการขายอสังหาริมทรัพย์เพื่อการลงทุน</t>
  </si>
  <si>
    <t>Net increase in cash and cash equivalents</t>
  </si>
  <si>
    <t>เงินสดจ่ายคืนเงินกู้ระยะสั้นจากสถาบันการเงิน</t>
  </si>
  <si>
    <t xml:space="preserve">Proceeds (repayments) of advance payment from </t>
  </si>
  <si>
    <t xml:space="preserve">Exchange effect on cash and </t>
  </si>
  <si>
    <t>acquisition</t>
  </si>
  <si>
    <t xml:space="preserve">Account payables from building and equipment </t>
  </si>
  <si>
    <t>Proceeds from sale investment properties</t>
  </si>
  <si>
    <t>Transfer real estate development costs to</t>
  </si>
  <si>
    <t>การโอนต้นทุนการพัฒนาอสังหาริมทรัพย์ไป</t>
  </si>
  <si>
    <t>เงินสดจ่ายภาษีเงินได้จากการจำหน่ายอสังหาริมทรัพย์</t>
  </si>
  <si>
    <t>เพื่อการลงทุน</t>
  </si>
  <si>
    <t>Income tax paid from investment properties</t>
  </si>
  <si>
    <t>disposal</t>
  </si>
  <si>
    <t>ส่วนแบ่งกำไรจากบริษัทร่วมและการร่วมค้า</t>
  </si>
  <si>
    <t>เงินสดสุทธิใช้ไปในกิจกรรมจัดหาเงิน</t>
  </si>
  <si>
    <t>เจ้าหนี้การซื้ออาคาร และอุปกรณ์</t>
  </si>
  <si>
    <t>Available-for-sale investments</t>
  </si>
  <si>
    <t>Short-term loans from</t>
  </si>
  <si>
    <t>รายได้จากการขายน้ำ</t>
  </si>
  <si>
    <t>ต้นทุนจากการขายน้ำ</t>
  </si>
  <si>
    <t>Adjustments for:</t>
  </si>
  <si>
    <t>Changes in operating assets and liabilities:</t>
  </si>
  <si>
    <t>available-for-sale investments</t>
  </si>
  <si>
    <t>Net cash generated from (used in) operating activities</t>
  </si>
  <si>
    <t>Net cash from investing activities</t>
  </si>
  <si>
    <t>Net cash used in financing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</si>
</sst>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_);_(* \(#,##0\);_(* &quot;-&quot;_)\ \ \ \ \ ;_(@_)"/>
    <numFmt numFmtId="168" formatCode="#,##0;\(#,##0\);\-"/>
    <numFmt numFmtId="169" formatCode="_(* #,##0_);_(* \(#,##0\);_(* &quot;-&quot;??_);_(@_)"/>
    <numFmt numFmtId="170" formatCode="#,##0.0000;\(#,##0.0000\);\-"/>
    <numFmt numFmtId="171" formatCode="#,##0.000;\(#,##0.000\);&quot;-&quot;;@"/>
    <numFmt numFmtId="172" formatCode="#,##0.00;\(#,##0.00\);&quot;-&quot;;@"/>
    <numFmt numFmtId="173" formatCode="#,##0.0;[Red]\-#,##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UPC"/>
      <family val="1"/>
    </font>
    <font>
      <i/>
      <sz val="12"/>
      <name val="Angsana New"/>
      <family val="1"/>
    </font>
    <font>
      <b/>
      <sz val="12"/>
      <color indexed="8"/>
      <name val="Angsana New"/>
      <family val="1"/>
    </font>
    <font>
      <sz val="12"/>
      <color indexed="8"/>
      <name val="Angsana New"/>
      <family val="1"/>
    </font>
    <font>
      <b/>
      <sz val="10"/>
      <color indexed="8"/>
      <name val="Angsana New"/>
      <family val="1"/>
    </font>
    <font>
      <sz val="10"/>
      <name val="Angsana New"/>
      <family val="1"/>
    </font>
    <font>
      <b/>
      <sz val="10"/>
      <name val="Angsana New"/>
      <family val="1"/>
    </font>
    <font>
      <sz val="12"/>
      <color theme="1"/>
      <name val="Angsana New"/>
      <family val="1"/>
    </font>
    <font>
      <b/>
      <sz val="12"/>
      <color rgb="FFFF0000"/>
      <name val="Angsana New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4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/>
    <xf numFmtId="43" fontId="18" fillId="0" borderId="0" applyFont="0" applyFill="0" applyBorder="0" applyAlignment="0" applyProtection="0"/>
    <xf numFmtId="0" fontId="19" fillId="0" borderId="0"/>
    <xf numFmtId="9" fontId="1" fillId="0" borderId="0" applyFont="0" applyFill="0" applyBorder="0" applyAlignment="0" applyProtection="0"/>
    <xf numFmtId="0" fontId="14" fillId="0" borderId="0"/>
    <xf numFmtId="164" fontId="15" fillId="0" borderId="0" applyFont="0" applyFill="0" applyBorder="0" applyAlignment="0" applyProtection="0"/>
    <xf numFmtId="0" fontId="1" fillId="0" borderId="0"/>
    <xf numFmtId="43" fontId="14" fillId="0" borderId="0" applyFont="0" applyFill="0" applyBorder="0" applyAlignment="0" applyProtection="0"/>
  </cellStyleXfs>
  <cellXfs count="482">
    <xf numFmtId="0" fontId="0" fillId="0" borderId="0" xfId="0"/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vertical="center"/>
    </xf>
    <xf numFmtId="165" fontId="3" fillId="0" borderId="0" xfId="2" applyNumberFormat="1" applyFont="1" applyFill="1" applyAlignment="1">
      <alignment horizontal="right" vertical="center"/>
    </xf>
    <xf numFmtId="0" fontId="2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right" vertical="center"/>
    </xf>
    <xf numFmtId="0" fontId="2" fillId="0" borderId="0" xfId="2" applyFont="1" applyFill="1" applyAlignment="1">
      <alignment vertical="center" wrapText="1"/>
    </xf>
    <xf numFmtId="0" fontId="2" fillId="0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/>
    </xf>
    <xf numFmtId="38" fontId="2" fillId="0" borderId="0" xfId="2" applyNumberFormat="1" applyFont="1" applyFill="1" applyAlignment="1">
      <alignment vertical="center"/>
    </xf>
    <xf numFmtId="38" fontId="3" fillId="0" borderId="0" xfId="2" applyNumberFormat="1" applyFont="1" applyFill="1" applyAlignment="1">
      <alignment vertical="center"/>
    </xf>
    <xf numFmtId="38" fontId="3" fillId="0" borderId="0" xfId="2" applyNumberFormat="1" applyFont="1" applyFill="1" applyAlignment="1">
      <alignment horizontal="center" vertical="center"/>
    </xf>
    <xf numFmtId="38" fontId="2" fillId="0" borderId="0" xfId="2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Border="1" applyAlignment="1">
      <alignment vertical="center"/>
    </xf>
    <xf numFmtId="165" fontId="3" fillId="0" borderId="0" xfId="2" applyNumberFormat="1" applyFont="1" applyFill="1" applyBorder="1" applyAlignment="1">
      <alignment vertical="center"/>
    </xf>
    <xf numFmtId="0" fontId="3" fillId="0" borderId="0" xfId="2" applyFont="1"/>
    <xf numFmtId="165" fontId="3" fillId="0" borderId="1" xfId="2" applyNumberFormat="1" applyFont="1" applyFill="1" applyBorder="1" applyAlignment="1">
      <alignment vertical="center"/>
    </xf>
    <xf numFmtId="165" fontId="3" fillId="0" borderId="2" xfId="2" applyNumberFormat="1" applyFont="1" applyFill="1" applyBorder="1" applyAlignment="1">
      <alignment horizontal="right" vertical="center"/>
    </xf>
    <xf numFmtId="166" fontId="3" fillId="0" borderId="0" xfId="3" applyNumberFormat="1" applyFont="1" applyFill="1" applyAlignment="1"/>
    <xf numFmtId="38" fontId="3" fillId="0" borderId="1" xfId="2" applyNumberFormat="1" applyFont="1" applyFill="1" applyBorder="1" applyAlignment="1">
      <alignment vertical="center"/>
    </xf>
    <xf numFmtId="38" fontId="3" fillId="0" borderId="1" xfId="2" applyNumberFormat="1" applyFont="1" applyFill="1" applyBorder="1" applyAlignment="1">
      <alignment horizontal="center" vertical="center"/>
    </xf>
    <xf numFmtId="38" fontId="5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Border="1" applyAlignment="1">
      <alignment horizontal="right" vertical="center" wrapText="1"/>
    </xf>
    <xf numFmtId="165" fontId="3" fillId="0" borderId="0" xfId="2" applyNumberFormat="1" applyFont="1" applyFill="1" applyBorder="1" applyAlignment="1">
      <alignment horizontal="right" vertical="center" wrapText="1"/>
    </xf>
    <xf numFmtId="38" fontId="5" fillId="0" borderId="0" xfId="2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7" fontId="3" fillId="0" borderId="0" xfId="2" applyNumberFormat="1" applyFont="1" applyFill="1" applyAlignment="1">
      <alignment horizontal="center" vertical="center"/>
    </xf>
    <xf numFmtId="0" fontId="6" fillId="0" borderId="0" xfId="2" applyNumberFormat="1" applyFont="1" applyFill="1" applyAlignment="1">
      <alignment vertical="center"/>
    </xf>
    <xf numFmtId="0" fontId="6" fillId="0" borderId="1" xfId="2" applyNumberFormat="1" applyFont="1" applyFill="1" applyBorder="1" applyAlignment="1">
      <alignment vertical="center"/>
    </xf>
    <xf numFmtId="167" fontId="3" fillId="0" borderId="1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vertical="center"/>
    </xf>
    <xf numFmtId="167" fontId="6" fillId="0" borderId="0" xfId="2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6" fontId="3" fillId="0" borderId="0" xfId="2" applyNumberFormat="1" applyFont="1" applyFill="1" applyAlignment="1"/>
    <xf numFmtId="0" fontId="3" fillId="0" borderId="0" xfId="4" applyFont="1" applyFill="1" applyAlignment="1">
      <alignment horizontal="center" vertical="center" wrapText="1"/>
    </xf>
    <xf numFmtId="0" fontId="6" fillId="0" borderId="0" xfId="2" applyNumberFormat="1" applyFont="1" applyFill="1" applyBorder="1" applyAlignment="1">
      <alignment vertical="center"/>
    </xf>
    <xf numFmtId="167" fontId="3" fillId="0" borderId="0" xfId="4" applyNumberFormat="1" applyFont="1" applyFill="1" applyBorder="1" applyAlignment="1">
      <alignment horizontal="center"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horizontal="center" vertical="center"/>
    </xf>
    <xf numFmtId="168" fontId="3" fillId="0" borderId="0" xfId="2" applyNumberFormat="1" applyFont="1" applyFill="1" applyAlignment="1">
      <alignment vertical="center"/>
    </xf>
    <xf numFmtId="166" fontId="2" fillId="0" borderId="0" xfId="2" applyNumberFormat="1" applyFont="1" applyFill="1" applyAlignment="1">
      <alignment vertical="center"/>
    </xf>
    <xf numFmtId="37" fontId="7" fillId="0" borderId="1" xfId="2" applyNumberFormat="1" applyFont="1" applyFill="1" applyBorder="1" applyAlignment="1">
      <alignment vertical="center"/>
    </xf>
    <xf numFmtId="37" fontId="7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right" vertical="center"/>
    </xf>
    <xf numFmtId="37" fontId="7" fillId="0" borderId="0" xfId="2" applyNumberFormat="1" applyFont="1" applyFill="1" applyBorder="1" applyAlignment="1">
      <alignment vertical="center"/>
    </xf>
    <xf numFmtId="37" fontId="7" fillId="0" borderId="0" xfId="2" applyNumberFormat="1" applyFont="1" applyFill="1" applyBorder="1" applyAlignment="1">
      <alignment horizontal="center" vertical="center"/>
    </xf>
    <xf numFmtId="165" fontId="7" fillId="0" borderId="0" xfId="2" applyNumberFormat="1" applyFont="1" applyFill="1" applyBorder="1" applyAlignment="1">
      <alignment horizontal="right" vertical="center"/>
    </xf>
    <xf numFmtId="167" fontId="2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8" fillId="0" borderId="0" xfId="4" applyFont="1" applyAlignment="1">
      <alignment vertical="center"/>
    </xf>
    <xf numFmtId="165" fontId="9" fillId="0" borderId="0" xfId="4" applyNumberFormat="1" applyFont="1" applyBorder="1" applyAlignment="1">
      <alignment horizontal="right" vertical="center"/>
    </xf>
    <xf numFmtId="165" fontId="9" fillId="0" borderId="0" xfId="4" applyNumberFormat="1" applyFont="1" applyFill="1" applyBorder="1" applyAlignment="1">
      <alignment horizontal="right" vertical="center"/>
    </xf>
    <xf numFmtId="0" fontId="9" fillId="0" borderId="0" xfId="4" applyFont="1" applyAlignment="1">
      <alignment vertical="center"/>
    </xf>
    <xf numFmtId="0" fontId="8" fillId="0" borderId="1" xfId="4" applyFont="1" applyFill="1" applyBorder="1" applyAlignment="1">
      <alignment vertical="center"/>
    </xf>
    <xf numFmtId="165" fontId="9" fillId="0" borderId="1" xfId="4" applyNumberFormat="1" applyFont="1" applyFill="1" applyBorder="1" applyAlignment="1">
      <alignment horizontal="right" vertical="center"/>
    </xf>
    <xf numFmtId="165" fontId="9" fillId="0" borderId="1" xfId="4" applyNumberFormat="1" applyFont="1" applyBorder="1" applyAlignment="1">
      <alignment horizontal="right" vertical="center"/>
    </xf>
    <xf numFmtId="0" fontId="9" fillId="0" borderId="0" xfId="4" applyFont="1" applyBorder="1" applyAlignment="1">
      <alignment vertical="center"/>
    </xf>
    <xf numFmtId="165" fontId="10" fillId="0" borderId="0" xfId="4" applyNumberFormat="1" applyFont="1" applyAlignment="1">
      <alignment horizontal="left" vertical="center"/>
    </xf>
    <xf numFmtId="165" fontId="9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9" fillId="0" borderId="0" xfId="4" applyNumberFormat="1" applyFont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right" vertical="center"/>
    </xf>
    <xf numFmtId="165" fontId="10" fillId="0" borderId="0" xfId="4" applyNumberFormat="1" applyFont="1" applyFill="1" applyBorder="1" applyAlignment="1">
      <alignment horizontal="right" vertical="center"/>
    </xf>
    <xf numFmtId="165" fontId="10" fillId="0" borderId="0" xfId="4" applyNumberFormat="1" applyFont="1" applyAlignment="1">
      <alignment horizontal="right" vertical="center"/>
    </xf>
    <xf numFmtId="165" fontId="10" fillId="0" borderId="0" xfId="4" applyNumberFormat="1" applyFont="1" applyFill="1" applyBorder="1" applyAlignment="1">
      <alignment vertical="center"/>
    </xf>
    <xf numFmtId="165" fontId="10" fillId="0" borderId="0" xfId="4" applyNumberFormat="1" applyFont="1" applyBorder="1" applyAlignment="1">
      <alignment horizontal="center" vertical="center"/>
    </xf>
    <xf numFmtId="165" fontId="9" fillId="0" borderId="0" xfId="4" applyNumberFormat="1" applyFont="1" applyAlignment="1">
      <alignment horizontal="left" vertical="center"/>
    </xf>
    <xf numFmtId="165" fontId="10" fillId="0" borderId="1" xfId="4" applyNumberFormat="1" applyFont="1" applyFill="1" applyBorder="1" applyAlignment="1">
      <alignment horizontal="right" vertical="center"/>
    </xf>
    <xf numFmtId="165" fontId="9" fillId="0" borderId="0" xfId="4" applyNumberFormat="1" applyFont="1" applyBorder="1" applyAlignment="1">
      <alignment horizontal="center" vertical="center" wrapText="1"/>
    </xf>
    <xf numFmtId="165" fontId="9" fillId="0" borderId="0" xfId="4" applyNumberFormat="1" applyFont="1" applyAlignment="1">
      <alignment horizontal="center" vertical="center" wrapText="1"/>
    </xf>
    <xf numFmtId="165" fontId="9" fillId="0" borderId="1" xfId="4" applyNumberFormat="1" applyFont="1" applyBorder="1" applyAlignment="1">
      <alignment horizontal="right" vertical="center" wrapText="1"/>
    </xf>
    <xf numFmtId="165" fontId="9" fillId="0" borderId="1" xfId="4" applyNumberFormat="1" applyFont="1" applyFill="1" applyBorder="1" applyAlignment="1">
      <alignment horizontal="right" vertical="center" wrapText="1"/>
    </xf>
    <xf numFmtId="165" fontId="9" fillId="0" borderId="0" xfId="4" applyNumberFormat="1" applyFont="1" applyAlignment="1">
      <alignment vertical="center" wrapText="1"/>
    </xf>
    <xf numFmtId="165" fontId="9" fillId="0" borderId="0" xfId="1" applyNumberFormat="1" applyFont="1" applyBorder="1" applyAlignment="1">
      <alignment horizontal="right" vertical="center" wrapText="1"/>
    </xf>
    <xf numFmtId="165" fontId="9" fillId="0" borderId="0" xfId="4" applyNumberFormat="1" applyFont="1" applyFill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 wrapText="1"/>
    </xf>
    <xf numFmtId="165" fontId="9" fillId="0" borderId="2" xfId="4" applyNumberFormat="1" applyFont="1" applyBorder="1" applyAlignment="1">
      <alignment horizontal="right" vertical="center" wrapText="1"/>
    </xf>
    <xf numFmtId="0" fontId="10" fillId="0" borderId="0" xfId="4" applyFont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165" fontId="9" fillId="0" borderId="0" xfId="4" applyNumberFormat="1" applyFont="1" applyBorder="1" applyAlignment="1">
      <alignment vertical="center" wrapText="1"/>
    </xf>
    <xf numFmtId="38" fontId="9" fillId="0" borderId="1" xfId="4" applyNumberFormat="1" applyFont="1" applyBorder="1" applyAlignment="1">
      <alignment vertical="center"/>
    </xf>
    <xf numFmtId="0" fontId="9" fillId="0" borderId="1" xfId="4" applyFont="1" applyBorder="1" applyAlignment="1">
      <alignment vertical="center"/>
    </xf>
    <xf numFmtId="165" fontId="3" fillId="0" borderId="0" xfId="4" applyNumberFormat="1" applyFont="1" applyBorder="1" applyAlignment="1">
      <alignment horizontal="right" vertical="center"/>
    </xf>
    <xf numFmtId="165" fontId="3" fillId="0" borderId="0" xfId="4" applyNumberFormat="1" applyFont="1" applyAlignment="1">
      <alignment horizontal="right" vertical="center"/>
    </xf>
    <xf numFmtId="0" fontId="3" fillId="0" borderId="0" xfId="4" applyFont="1" applyAlignment="1">
      <alignment vertical="center"/>
    </xf>
    <xf numFmtId="165" fontId="3" fillId="0" borderId="1" xfId="4" applyNumberFormat="1" applyFont="1" applyBorder="1" applyAlignment="1">
      <alignment horizontal="right" vertical="center"/>
    </xf>
    <xf numFmtId="0" fontId="3" fillId="0" borderId="1" xfId="4" applyFont="1" applyBorder="1" applyAlignment="1">
      <alignment vertical="center"/>
    </xf>
    <xf numFmtId="165" fontId="2" fillId="0" borderId="0" xfId="4" applyNumberFormat="1" applyFont="1" applyAlignment="1">
      <alignment horizontal="left" vertical="center" wrapText="1"/>
    </xf>
    <xf numFmtId="165" fontId="3" fillId="0" borderId="0" xfId="4" applyNumberFormat="1" applyFont="1" applyBorder="1" applyAlignment="1">
      <alignment vertical="center"/>
    </xf>
    <xf numFmtId="165" fontId="3" fillId="0" borderId="0" xfId="4" applyNumberFormat="1" applyFont="1" applyAlignment="1">
      <alignment horizontal="left" vertical="center"/>
    </xf>
    <xf numFmtId="165" fontId="2" fillId="0" borderId="0" xfId="4" applyNumberFormat="1" applyFont="1" applyAlignment="1">
      <alignment horizontal="right" vertical="center"/>
    </xf>
    <xf numFmtId="165" fontId="2" fillId="0" borderId="0" xfId="4" applyNumberFormat="1" applyFont="1" applyBorder="1" applyAlignment="1">
      <alignment vertical="center"/>
    </xf>
    <xf numFmtId="165" fontId="2" fillId="0" borderId="0" xfId="4" applyNumberFormat="1" applyFont="1" applyBorder="1" applyAlignment="1">
      <alignment horizontal="right" vertical="center"/>
    </xf>
    <xf numFmtId="165" fontId="2" fillId="0" borderId="0" xfId="4" applyNumberFormat="1" applyFont="1" applyAlignment="1">
      <alignment vertical="center"/>
    </xf>
    <xf numFmtId="165" fontId="2" fillId="0" borderId="0" xfId="4" applyNumberFormat="1" applyFont="1" applyFill="1" applyBorder="1" applyAlignment="1">
      <alignment horizontal="right" vertical="center"/>
    </xf>
    <xf numFmtId="165" fontId="2" fillId="0" borderId="0" xfId="4" applyNumberFormat="1" applyFont="1" applyFill="1" applyBorder="1" applyAlignment="1">
      <alignment vertical="center"/>
    </xf>
    <xf numFmtId="165" fontId="2" fillId="0" borderId="0" xfId="4" applyNumberFormat="1" applyFont="1" applyBorder="1" applyAlignment="1">
      <alignment horizontal="center" vertical="center"/>
    </xf>
    <xf numFmtId="165" fontId="3" fillId="0" borderId="0" xfId="4" applyNumberFormat="1" applyFont="1" applyAlignment="1">
      <alignment horizontal="center" vertical="center"/>
    </xf>
    <xf numFmtId="165" fontId="3" fillId="0" borderId="0" xfId="4" applyNumberFormat="1" applyFont="1" applyAlignment="1">
      <alignment vertical="center" wrapText="1"/>
    </xf>
    <xf numFmtId="165" fontId="3" fillId="0" borderId="1" xfId="4" applyNumberFormat="1" applyFont="1" applyBorder="1" applyAlignment="1">
      <alignment horizontal="right" vertical="center" wrapText="1"/>
    </xf>
    <xf numFmtId="165" fontId="3" fillId="0" borderId="0" xfId="1" applyNumberFormat="1" applyFont="1" applyBorder="1" applyAlignment="1">
      <alignment horizontal="right" vertical="center" wrapText="1"/>
    </xf>
    <xf numFmtId="165" fontId="3" fillId="0" borderId="2" xfId="4" applyNumberFormat="1" applyFont="1" applyBorder="1" applyAlignment="1">
      <alignment horizontal="right" vertical="center" wrapText="1"/>
    </xf>
    <xf numFmtId="38" fontId="3" fillId="0" borderId="1" xfId="4" applyNumberFormat="1" applyFont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2" fillId="0" borderId="1" xfId="4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165" fontId="2" fillId="0" borderId="0" xfId="4" applyNumberFormat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 applyBorder="1" applyAlignment="1">
      <alignment vertical="center" wrapText="1"/>
    </xf>
    <xf numFmtId="38" fontId="3" fillId="0" borderId="0" xfId="4" applyNumberFormat="1" applyFont="1" applyFill="1" applyAlignment="1">
      <alignment horizontal="center" vertical="center" wrapText="1"/>
    </xf>
    <xf numFmtId="165" fontId="3" fillId="0" borderId="0" xfId="4" applyNumberFormat="1" applyFont="1" applyFill="1" applyAlignment="1">
      <alignment vertical="center" wrapText="1"/>
    </xf>
    <xf numFmtId="165" fontId="11" fillId="0" borderId="0" xfId="1" applyNumberFormat="1" applyFont="1" applyFill="1" applyBorder="1" applyAlignment="1">
      <alignment vertical="center" wrapText="1"/>
    </xf>
    <xf numFmtId="0" fontId="3" fillId="0" borderId="0" xfId="2" applyFont="1" applyFill="1"/>
    <xf numFmtId="165" fontId="3" fillId="0" borderId="0" xfId="1" applyNumberFormat="1" applyFont="1" applyFill="1" applyBorder="1" applyAlignment="1">
      <alignment horizontal="right" vertical="center" wrapText="1"/>
    </xf>
    <xf numFmtId="165" fontId="2" fillId="0" borderId="0" xfId="4" applyNumberFormat="1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166" fontId="3" fillId="0" borderId="0" xfId="2" applyNumberFormat="1" applyFont="1" applyFill="1" applyAlignment="1">
      <alignment vertical="top"/>
    </xf>
    <xf numFmtId="0" fontId="3" fillId="0" borderId="0" xfId="4" applyFont="1" applyFill="1" applyBorder="1" applyAlignment="1">
      <alignment vertical="center" wrapText="1"/>
    </xf>
    <xf numFmtId="165" fontId="3" fillId="0" borderId="1" xfId="4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2" fillId="0" borderId="1" xfId="4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 wrapText="1"/>
    </xf>
    <xf numFmtId="165" fontId="2" fillId="0" borderId="1" xfId="4" applyNumberFormat="1" applyFont="1" applyFill="1" applyBorder="1" applyAlignment="1">
      <alignment vertical="center" wrapText="1"/>
    </xf>
    <xf numFmtId="0" fontId="3" fillId="0" borderId="0" xfId="4" applyFont="1" applyFill="1" applyAlignment="1">
      <alignment horizontal="center" vertical="center"/>
    </xf>
    <xf numFmtId="0" fontId="12" fillId="0" borderId="0" xfId="4" applyFont="1" applyFill="1" applyAlignment="1">
      <alignment vertical="center" wrapText="1"/>
    </xf>
    <xf numFmtId="165" fontId="3" fillId="0" borderId="4" xfId="4" applyNumberFormat="1" applyFont="1" applyFill="1" applyBorder="1" applyAlignment="1">
      <alignment vertical="center" wrapText="1"/>
    </xf>
    <xf numFmtId="165" fontId="3" fillId="0" borderId="4" xfId="4" applyNumberFormat="1" applyFont="1" applyFill="1" applyBorder="1" applyAlignment="1">
      <alignment vertical="center"/>
    </xf>
    <xf numFmtId="165" fontId="3" fillId="0" borderId="4" xfId="4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166" fontId="3" fillId="0" borderId="0" xfId="2" applyNumberFormat="1" applyFont="1" applyFill="1" applyBorder="1" applyAlignment="1">
      <alignment vertical="top"/>
    </xf>
    <xf numFmtId="165" fontId="3" fillId="0" borderId="2" xfId="4" applyNumberFormat="1" applyFont="1" applyFill="1" applyBorder="1" applyAlignment="1">
      <alignment horizontal="right" vertical="center"/>
    </xf>
    <xf numFmtId="166" fontId="3" fillId="0" borderId="0" xfId="2" applyNumberFormat="1" applyFont="1" applyFill="1" applyAlignment="1">
      <alignment horizontal="center" vertical="center"/>
    </xf>
    <xf numFmtId="0" fontId="3" fillId="0" borderId="0" xfId="4" quotePrefix="1" applyFont="1" applyFill="1" applyAlignment="1">
      <alignment vertical="center"/>
    </xf>
    <xf numFmtId="165" fontId="9" fillId="0" borderId="0" xfId="4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0" fillId="0" borderId="1" xfId="4" applyNumberFormat="1" applyFont="1" applyBorder="1" applyAlignment="1">
      <alignment horizontal="right" vertical="center"/>
    </xf>
    <xf numFmtId="165" fontId="3" fillId="0" borderId="1" xfId="4" applyNumberFormat="1" applyFont="1" applyFill="1" applyBorder="1" applyAlignment="1">
      <alignment horizontal="right" vertical="center" wrapText="1"/>
    </xf>
    <xf numFmtId="165" fontId="3" fillId="0" borderId="0" xfId="7" applyNumberFormat="1" applyFont="1" applyFill="1" applyBorder="1" applyAlignment="1">
      <alignment vertical="center" wrapText="1"/>
    </xf>
    <xf numFmtId="165" fontId="3" fillId="0" borderId="0" xfId="4" applyNumberFormat="1" applyFont="1" applyFill="1" applyBorder="1" applyAlignment="1">
      <alignment vertical="center" wrapText="1"/>
    </xf>
    <xf numFmtId="165" fontId="3" fillId="0" borderId="0" xfId="4" applyNumberFormat="1" applyFont="1" applyFill="1" applyBorder="1" applyAlignment="1">
      <alignment vertical="center"/>
    </xf>
    <xf numFmtId="0" fontId="3" fillId="0" borderId="0" xfId="4" applyFont="1" applyFill="1" applyAlignment="1">
      <alignment vertical="center" wrapText="1"/>
    </xf>
    <xf numFmtId="165" fontId="3" fillId="0" borderId="1" xfId="8" applyNumberFormat="1" applyFont="1" applyFill="1" applyBorder="1" applyAlignment="1">
      <alignment horizontal="right" vertical="center"/>
    </xf>
    <xf numFmtId="165" fontId="3" fillId="0" borderId="0" xfId="8" applyNumberFormat="1" applyFont="1" applyFill="1" applyBorder="1" applyAlignment="1">
      <alignment horizontal="right" vertical="center"/>
    </xf>
    <xf numFmtId="165" fontId="3" fillId="0" borderId="0" xfId="52" applyNumberFormat="1" applyFont="1" applyFill="1" applyBorder="1" applyAlignment="1">
      <alignment horizontal="right" vertical="center"/>
    </xf>
    <xf numFmtId="165" fontId="3" fillId="0" borderId="0" xfId="53" applyNumberFormat="1" applyFont="1" applyFill="1" applyBorder="1" applyAlignment="1">
      <alignment horizontal="right" vertical="center"/>
    </xf>
    <xf numFmtId="165" fontId="3" fillId="0" borderId="1" xfId="51" applyNumberFormat="1" applyFont="1" applyFill="1" applyBorder="1" applyAlignment="1">
      <alignment horizontal="right" vertical="center"/>
    </xf>
    <xf numFmtId="165" fontId="3" fillId="0" borderId="0" xfId="51" applyNumberFormat="1" applyFont="1" applyFill="1" applyBorder="1" applyAlignment="1">
      <alignment horizontal="right" vertical="center"/>
    </xf>
    <xf numFmtId="165" fontId="10" fillId="0" borderId="0" xfId="4" applyNumberFormat="1" applyFont="1" applyBorder="1" applyAlignment="1">
      <alignment horizontal="right" vertical="center"/>
    </xf>
    <xf numFmtId="38" fontId="3" fillId="0" borderId="0" xfId="4" applyNumberFormat="1" applyFont="1" applyFill="1" applyBorder="1" applyAlignment="1">
      <alignment horizontal="center" vertical="center"/>
    </xf>
    <xf numFmtId="38" fontId="3" fillId="0" borderId="0" xfId="2" quotePrefix="1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vertical="center"/>
    </xf>
    <xf numFmtId="165" fontId="3" fillId="0" borderId="0" xfId="4" applyNumberFormat="1" applyFont="1" applyFill="1" applyBorder="1" applyAlignment="1">
      <alignment horizontal="right" vertical="center"/>
    </xf>
    <xf numFmtId="165" fontId="3" fillId="0" borderId="1" xfId="4" applyNumberFormat="1" applyFont="1" applyFill="1" applyBorder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3" fillId="0" borderId="0" xfId="4" applyFont="1" applyFill="1" applyAlignment="1">
      <alignment vertical="center"/>
    </xf>
    <xf numFmtId="165" fontId="3" fillId="0" borderId="0" xfId="4" applyNumberFormat="1" applyFont="1" applyFill="1" applyAlignment="1">
      <alignment horizontal="right" vertical="center"/>
    </xf>
    <xf numFmtId="0" fontId="2" fillId="0" borderId="1" xfId="4" applyFont="1" applyFill="1" applyBorder="1" applyAlignment="1">
      <alignment vertical="center"/>
    </xf>
    <xf numFmtId="0" fontId="2" fillId="0" borderId="0" xfId="4" applyFont="1" applyFill="1" applyAlignment="1">
      <alignment vertical="center" wrapText="1"/>
    </xf>
    <xf numFmtId="165" fontId="2" fillId="0" borderId="1" xfId="4" applyNumberFormat="1" applyFont="1" applyFill="1" applyBorder="1" applyAlignment="1">
      <alignment horizontal="right" vertical="center"/>
    </xf>
    <xf numFmtId="38" fontId="3" fillId="0" borderId="1" xfId="4" applyNumberFormat="1" applyFont="1" applyFill="1" applyBorder="1" applyAlignment="1">
      <alignment vertical="center"/>
    </xf>
    <xf numFmtId="165" fontId="3" fillId="0" borderId="0" xfId="4" applyNumberFormat="1" applyFont="1" applyFill="1" applyAlignment="1">
      <alignment vertical="center"/>
    </xf>
    <xf numFmtId="0" fontId="3" fillId="0" borderId="0" xfId="4" applyFont="1" applyFill="1" applyBorder="1" applyAlignment="1">
      <alignment vertical="center"/>
    </xf>
    <xf numFmtId="165" fontId="10" fillId="0" borderId="0" xfId="4" applyNumberFormat="1" applyFont="1" applyBorder="1" applyAlignment="1">
      <alignment horizontal="right" vertical="center" wrapText="1"/>
    </xf>
    <xf numFmtId="165" fontId="3" fillId="0" borderId="2" xfId="4" applyNumberFormat="1" applyFont="1" applyFill="1" applyBorder="1" applyAlignment="1">
      <alignment horizontal="right" vertical="center" wrapText="1"/>
    </xf>
    <xf numFmtId="165" fontId="3" fillId="0" borderId="0" xfId="4" applyNumberFormat="1" applyFont="1" applyAlignment="1">
      <alignment vertical="center"/>
    </xf>
    <xf numFmtId="165" fontId="2" fillId="0" borderId="0" xfId="4" applyNumberFormat="1" applyFont="1" applyAlignment="1">
      <alignment horizontal="left" vertical="center"/>
    </xf>
    <xf numFmtId="165" fontId="3" fillId="0" borderId="0" xfId="4" applyNumberFormat="1" applyFont="1" applyBorder="1" applyAlignment="1">
      <alignment horizontal="right" vertical="center" wrapText="1"/>
    </xf>
    <xf numFmtId="165" fontId="9" fillId="0" borderId="0" xfId="4" applyNumberFormat="1" applyFont="1" applyAlignment="1">
      <alignment horizontal="right" vertical="center"/>
    </xf>
    <xf numFmtId="165" fontId="3" fillId="0" borderId="0" xfId="4" applyNumberFormat="1" applyFont="1" applyFill="1" applyBorder="1" applyAlignment="1">
      <alignment horizontal="right" vertical="center" wrapText="1"/>
    </xf>
    <xf numFmtId="165" fontId="9" fillId="0" borderId="0" xfId="4" applyNumberFormat="1" applyFont="1" applyBorder="1" applyAlignment="1">
      <alignment horizontal="right" vertical="center" wrapText="1"/>
    </xf>
    <xf numFmtId="165" fontId="10" fillId="0" borderId="0" xfId="4" applyNumberFormat="1" applyFont="1" applyAlignment="1">
      <alignment horizontal="left" vertical="center" wrapText="1"/>
    </xf>
    <xf numFmtId="165" fontId="9" fillId="0" borderId="0" xfId="4" applyNumberFormat="1" applyFont="1" applyAlignment="1">
      <alignment vertical="center"/>
    </xf>
    <xf numFmtId="165" fontId="10" fillId="0" borderId="0" xfId="4" applyNumberFormat="1" applyFont="1" applyAlignment="1">
      <alignment vertical="center"/>
    </xf>
    <xf numFmtId="38" fontId="3" fillId="0" borderId="0" xfId="4" quotePrefix="1" applyNumberFormat="1" applyFont="1" applyFill="1" applyAlignment="1">
      <alignment horizontal="center" vertical="center" wrapText="1"/>
    </xf>
    <xf numFmtId="170" fontId="2" fillId="0" borderId="0" xfId="2" applyNumberFormat="1" applyFont="1" applyFill="1" applyBorder="1" applyAlignment="1">
      <alignment horizontal="right" vertical="center"/>
    </xf>
    <xf numFmtId="170" fontId="2" fillId="0" borderId="0" xfId="2" applyNumberFormat="1" applyFont="1" applyFill="1" applyBorder="1" applyAlignment="1">
      <alignment horizontal="center" vertical="center"/>
    </xf>
    <xf numFmtId="165" fontId="9" fillId="0" borderId="0" xfId="4" applyNumberFormat="1" applyFont="1" applyAlignment="1"/>
    <xf numFmtId="165" fontId="9" fillId="0" borderId="0" xfId="4" applyNumberFormat="1" applyFont="1" applyAlignment="1">
      <alignment horizontal="center" wrapText="1"/>
    </xf>
    <xf numFmtId="165" fontId="9" fillId="0" borderId="0" xfId="4" applyNumberFormat="1" applyFont="1" applyBorder="1" applyAlignment="1">
      <alignment horizontal="right" wrapText="1"/>
    </xf>
    <xf numFmtId="165" fontId="9" fillId="0" borderId="0" xfId="4" applyNumberFormat="1" applyFont="1" applyAlignment="1">
      <alignment horizontal="right"/>
    </xf>
    <xf numFmtId="165" fontId="10" fillId="0" borderId="0" xfId="4" applyNumberFormat="1" applyFont="1" applyAlignment="1"/>
    <xf numFmtId="165" fontId="10" fillId="0" borderId="0" xfId="4" applyNumberFormat="1" applyFont="1" applyAlignment="1">
      <alignment horizontal="left" wrapText="1"/>
    </xf>
    <xf numFmtId="165" fontId="9" fillId="0" borderId="0" xfId="4" applyNumberFormat="1" applyFont="1" applyBorder="1" applyAlignment="1">
      <alignment horizontal="right"/>
    </xf>
    <xf numFmtId="165" fontId="9" fillId="0" borderId="1" xfId="4" applyNumberFormat="1" applyFont="1" applyBorder="1" applyAlignment="1">
      <alignment horizontal="right" wrapText="1"/>
    </xf>
    <xf numFmtId="165" fontId="9" fillId="0" borderId="1" xfId="4" applyNumberFormat="1" applyFont="1" applyFill="1" applyBorder="1" applyAlignment="1">
      <alignment horizontal="right" wrapText="1"/>
    </xf>
    <xf numFmtId="165" fontId="9" fillId="0" borderId="0" xfId="4" applyNumberFormat="1" applyFont="1" applyFill="1" applyBorder="1" applyAlignment="1">
      <alignment horizontal="right" wrapText="1"/>
    </xf>
    <xf numFmtId="165" fontId="11" fillId="0" borderId="0" xfId="61" applyNumberFormat="1" applyFont="1" applyFill="1" applyAlignment="1">
      <alignment horizontal="right" vertical="center"/>
    </xf>
    <xf numFmtId="0" fontId="3" fillId="0" borderId="0" xfId="62" applyFont="1" applyFill="1" applyAlignment="1">
      <alignment horizontal="left" vertical="center"/>
    </xf>
    <xf numFmtId="0" fontId="11" fillId="0" borderId="0" xfId="63" applyFont="1" applyFill="1" applyAlignment="1">
      <alignment vertical="center"/>
    </xf>
    <xf numFmtId="0" fontId="11" fillId="0" borderId="0" xfId="62" applyFont="1" applyFill="1" applyAlignment="1">
      <alignment vertical="center"/>
    </xf>
    <xf numFmtId="0" fontId="11" fillId="0" borderId="0" xfId="64" applyFont="1" applyFill="1" applyAlignment="1">
      <alignment vertical="center"/>
    </xf>
    <xf numFmtId="0" fontId="11" fillId="0" borderId="0" xfId="63" quotePrefix="1" applyFont="1" applyFill="1" applyAlignment="1">
      <alignment horizontal="center" vertical="center"/>
    </xf>
    <xf numFmtId="0" fontId="11" fillId="0" borderId="0" xfId="64" applyFont="1" applyFill="1" applyAlignment="1">
      <alignment horizontal="center" vertical="center"/>
    </xf>
    <xf numFmtId="0" fontId="16" fillId="0" borderId="0" xfId="4" applyFont="1" applyFill="1" applyAlignment="1">
      <alignment vertical="center"/>
    </xf>
    <xf numFmtId="0" fontId="16" fillId="0" borderId="0" xfId="4" applyFont="1" applyFill="1" applyBorder="1" applyAlignment="1">
      <alignment vertical="center"/>
    </xf>
    <xf numFmtId="0" fontId="17" fillId="0" borderId="0" xfId="4" applyFont="1" applyFill="1" applyAlignment="1">
      <alignment vertical="center"/>
    </xf>
    <xf numFmtId="165" fontId="17" fillId="0" borderId="0" xfId="4" applyNumberFormat="1" applyFont="1" applyFill="1" applyAlignment="1">
      <alignment horizontal="right" vertical="center"/>
    </xf>
    <xf numFmtId="0" fontId="16" fillId="0" borderId="1" xfId="4" applyFont="1" applyFill="1" applyBorder="1" applyAlignment="1">
      <alignment vertical="center"/>
    </xf>
    <xf numFmtId="0" fontId="17" fillId="0" borderId="1" xfId="4" applyFont="1" applyFill="1" applyBorder="1" applyAlignment="1">
      <alignment vertical="center"/>
    </xf>
    <xf numFmtId="165" fontId="17" fillId="0" borderId="1" xfId="4" applyNumberFormat="1" applyFont="1" applyFill="1" applyBorder="1" applyAlignment="1">
      <alignment horizontal="right" vertical="center"/>
    </xf>
    <xf numFmtId="165" fontId="16" fillId="0" borderId="0" xfId="4" applyNumberFormat="1" applyFont="1" applyFill="1" applyBorder="1" applyAlignment="1">
      <alignment horizontal="right" vertical="center"/>
    </xf>
    <xf numFmtId="165" fontId="16" fillId="0" borderId="0" xfId="4" applyNumberFormat="1" applyFont="1" applyFill="1" applyBorder="1" applyAlignment="1">
      <alignment horizontal="center" vertical="center"/>
    </xf>
    <xf numFmtId="165" fontId="16" fillId="0" borderId="0" xfId="4" applyNumberFormat="1" applyFont="1" applyFill="1" applyBorder="1" applyAlignment="1">
      <alignment vertical="center"/>
    </xf>
    <xf numFmtId="165" fontId="16" fillId="0" borderId="0" xfId="4" applyNumberFormat="1" applyFont="1" applyFill="1" applyAlignment="1">
      <alignment horizontal="right" vertical="center"/>
    </xf>
    <xf numFmtId="0" fontId="16" fillId="0" borderId="0" xfId="4" applyFont="1" applyFill="1" applyAlignment="1">
      <alignment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7" fillId="0" borderId="0" xfId="4" applyFont="1" applyFill="1" applyBorder="1" applyAlignment="1">
      <alignment horizontal="center" vertical="center" wrapText="1"/>
    </xf>
    <xf numFmtId="38" fontId="16" fillId="0" borderId="0" xfId="4" applyNumberFormat="1" applyFont="1" applyFill="1" applyBorder="1" applyAlignment="1">
      <alignment vertical="center"/>
    </xf>
    <xf numFmtId="38" fontId="17" fillId="0" borderId="0" xfId="4" applyNumberFormat="1" applyFont="1" applyFill="1" applyBorder="1" applyAlignment="1">
      <alignment vertical="center"/>
    </xf>
    <xf numFmtId="0" fontId="17" fillId="0" borderId="0" xfId="4" applyFont="1" applyFill="1" applyBorder="1" applyAlignment="1">
      <alignment vertical="center"/>
    </xf>
    <xf numFmtId="38" fontId="17" fillId="0" borderId="0" xfId="4" applyNumberFormat="1" applyFont="1" applyFill="1" applyBorder="1" applyAlignment="1">
      <alignment horizontal="center" vertical="center"/>
    </xf>
    <xf numFmtId="165" fontId="17" fillId="0" borderId="0" xfId="4" applyNumberFormat="1" applyFont="1" applyFill="1" applyBorder="1" applyAlignment="1">
      <alignment horizontal="right" vertical="center"/>
    </xf>
    <xf numFmtId="38" fontId="16" fillId="0" borderId="0" xfId="4" applyNumberFormat="1" applyFont="1" applyFill="1" applyAlignment="1">
      <alignment vertical="center"/>
    </xf>
    <xf numFmtId="38" fontId="17" fillId="0" borderId="0" xfId="4" applyNumberFormat="1" applyFont="1" applyFill="1" applyAlignment="1">
      <alignment vertical="center"/>
    </xf>
    <xf numFmtId="38" fontId="17" fillId="0" borderId="0" xfId="4" applyNumberFormat="1" applyFont="1" applyFill="1" applyAlignment="1">
      <alignment horizontal="center" vertical="center"/>
    </xf>
    <xf numFmtId="38" fontId="17" fillId="0" borderId="0" xfId="2" applyNumberFormat="1" applyFont="1" applyFill="1" applyBorder="1" applyAlignment="1">
      <alignment horizontal="center" vertical="center"/>
    </xf>
    <xf numFmtId="165" fontId="17" fillId="0" borderId="0" xfId="2" applyNumberFormat="1" applyFont="1" applyFill="1" applyBorder="1" applyAlignment="1">
      <alignment horizontal="right" vertical="center"/>
    </xf>
    <xf numFmtId="165" fontId="17" fillId="0" borderId="0" xfId="2" applyNumberFormat="1" applyFont="1" applyFill="1" applyBorder="1" applyAlignment="1">
      <alignment vertical="center"/>
    </xf>
    <xf numFmtId="38" fontId="17" fillId="0" borderId="1" xfId="4" applyNumberFormat="1" applyFont="1" applyFill="1" applyBorder="1" applyAlignment="1">
      <alignment vertical="center"/>
    </xf>
    <xf numFmtId="38" fontId="17" fillId="0" borderId="1" xfId="4" applyNumberFormat="1" applyFont="1" applyFill="1" applyBorder="1" applyAlignment="1">
      <alignment horizontal="center" vertical="center"/>
    </xf>
    <xf numFmtId="165" fontId="16" fillId="0" borderId="0" xfId="4" applyNumberFormat="1" applyFont="1" applyFill="1" applyBorder="1" applyAlignment="1">
      <alignment horizontal="right" vertical="center" wrapText="1"/>
    </xf>
    <xf numFmtId="0" fontId="17" fillId="0" borderId="0" xfId="2" applyFont="1"/>
    <xf numFmtId="38" fontId="17" fillId="0" borderId="0" xfId="4" quotePrefix="1" applyNumberFormat="1" applyFont="1" applyFill="1" applyBorder="1" applyAlignment="1">
      <alignment vertical="center"/>
    </xf>
    <xf numFmtId="0" fontId="17" fillId="0" borderId="0" xfId="65" applyNumberFormat="1" applyFont="1" applyFill="1" applyAlignment="1">
      <alignment vertical="center"/>
    </xf>
    <xf numFmtId="43" fontId="17" fillId="0" borderId="0" xfId="65" applyFont="1" applyFill="1" applyAlignment="1">
      <alignment vertical="center"/>
    </xf>
    <xf numFmtId="37" fontId="17" fillId="0" borderId="0" xfId="65" applyNumberFormat="1" applyFont="1" applyFill="1" applyAlignment="1">
      <alignment horizontal="center" vertical="center"/>
    </xf>
    <xf numFmtId="165" fontId="17" fillId="0" borderId="0" xfId="65" applyNumberFormat="1" applyFont="1" applyFill="1" applyAlignment="1">
      <alignment vertical="center"/>
    </xf>
    <xf numFmtId="0" fontId="17" fillId="0" borderId="0" xfId="66" applyFont="1" applyAlignment="1">
      <alignment vertical="center"/>
    </xf>
    <xf numFmtId="169" fontId="17" fillId="0" borderId="0" xfId="65" applyNumberFormat="1" applyFont="1" applyFill="1" applyAlignment="1">
      <alignment vertical="center"/>
    </xf>
    <xf numFmtId="1" fontId="17" fillId="0" borderId="0" xfId="65" applyNumberFormat="1" applyFont="1" applyFill="1" applyAlignment="1">
      <alignment horizontal="center" vertical="center"/>
    </xf>
    <xf numFmtId="165" fontId="17" fillId="0" borderId="0" xfId="1" applyNumberFormat="1" applyFont="1" applyFill="1" applyAlignment="1">
      <alignment vertical="center"/>
    </xf>
    <xf numFmtId="165" fontId="20" fillId="0" borderId="0" xfId="65" applyNumberFormat="1" applyFont="1" applyFill="1" applyAlignment="1">
      <alignment horizontal="right" vertical="center"/>
    </xf>
    <xf numFmtId="0" fontId="16" fillId="0" borderId="0" xfId="4" applyFont="1" applyFill="1" applyBorder="1" applyAlignment="1">
      <alignment horizontal="center" vertical="center" wrapText="1"/>
    </xf>
    <xf numFmtId="38" fontId="21" fillId="0" borderId="0" xfId="4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38" fontId="17" fillId="0" borderId="0" xfId="2" applyNumberFormat="1" applyFont="1" applyFill="1" applyBorder="1" applyAlignment="1">
      <alignment vertical="center"/>
    </xf>
    <xf numFmtId="38" fontId="17" fillId="0" borderId="0" xfId="4" applyNumberFormat="1" applyFont="1" applyFill="1" applyBorder="1" applyAlignment="1">
      <alignment horizontal="right" vertical="center"/>
    </xf>
    <xf numFmtId="165" fontId="17" fillId="0" borderId="0" xfId="4" applyNumberFormat="1" applyFont="1" applyFill="1" applyBorder="1" applyAlignment="1">
      <alignment horizontal="right" vertical="center" wrapText="1"/>
    </xf>
    <xf numFmtId="0" fontId="22" fillId="0" borderId="0" xfId="4" applyFont="1" applyAlignment="1">
      <alignment vertical="center"/>
    </xf>
    <xf numFmtId="167" fontId="17" fillId="0" borderId="0" xfId="4" applyNumberFormat="1" applyFont="1" applyAlignment="1">
      <alignment horizontal="center" vertical="center"/>
    </xf>
    <xf numFmtId="165" fontId="17" fillId="0" borderId="0" xfId="4" applyNumberFormat="1" applyFont="1" applyAlignment="1">
      <alignment horizontal="right" vertical="center"/>
    </xf>
    <xf numFmtId="0" fontId="17" fillId="0" borderId="0" xfId="4" applyFont="1" applyAlignment="1">
      <alignment vertical="center"/>
    </xf>
    <xf numFmtId="0" fontId="22" fillId="0" borderId="0" xfId="4" applyNumberFormat="1" applyFont="1" applyAlignment="1">
      <alignment vertical="center"/>
    </xf>
    <xf numFmtId="0" fontId="22" fillId="0" borderId="1" xfId="4" applyNumberFormat="1" applyFont="1" applyBorder="1" applyAlignment="1">
      <alignment vertical="center"/>
    </xf>
    <xf numFmtId="167" fontId="17" fillId="0" borderId="1" xfId="4" applyNumberFormat="1" applyFont="1" applyBorder="1" applyAlignment="1">
      <alignment horizontal="center" vertical="center"/>
    </xf>
    <xf numFmtId="165" fontId="17" fillId="0" borderId="1" xfId="4" applyNumberFormat="1" applyFont="1" applyBorder="1" applyAlignment="1">
      <alignment horizontal="right" vertical="center"/>
    </xf>
    <xf numFmtId="0" fontId="17" fillId="0" borderId="0" xfId="4" applyNumberFormat="1" applyFont="1" applyFill="1" applyAlignment="1">
      <alignment vertical="center"/>
    </xf>
    <xf numFmtId="167" fontId="17" fillId="0" borderId="0" xfId="4" applyNumberFormat="1" applyFont="1" applyFill="1" applyAlignment="1">
      <alignment horizontal="center" vertical="center"/>
    </xf>
    <xf numFmtId="165" fontId="16" fillId="0" borderId="0" xfId="4" quotePrefix="1" applyNumberFormat="1" applyFont="1" applyFill="1" applyAlignment="1">
      <alignment horizontal="right" vertical="center"/>
    </xf>
    <xf numFmtId="165" fontId="16" fillId="0" borderId="1" xfId="4" applyNumberFormat="1" applyFont="1" applyFill="1" applyBorder="1" applyAlignment="1">
      <alignment horizontal="right" vertical="center"/>
    </xf>
    <xf numFmtId="0" fontId="23" fillId="0" borderId="0" xfId="4" applyNumberFormat="1" applyFont="1" applyFill="1" applyBorder="1" applyAlignment="1">
      <alignment vertical="center"/>
    </xf>
    <xf numFmtId="167" fontId="17" fillId="0" borderId="0" xfId="4" applyNumberFormat="1" applyFont="1" applyFill="1" applyBorder="1" applyAlignment="1">
      <alignment horizontal="center" vertical="center"/>
    </xf>
    <xf numFmtId="167" fontId="17" fillId="0" borderId="0" xfId="2" applyNumberFormat="1" applyFont="1" applyFill="1" applyBorder="1" applyAlignment="1">
      <alignment horizontal="center" vertical="center"/>
    </xf>
    <xf numFmtId="165" fontId="17" fillId="0" borderId="0" xfId="2" applyNumberFormat="1" applyFont="1" applyFill="1" applyBorder="1" applyAlignment="1">
      <alignment horizontal="center" vertical="center"/>
    </xf>
    <xf numFmtId="165" fontId="17" fillId="0" borderId="1" xfId="2" applyNumberFormat="1" applyFont="1" applyFill="1" applyBorder="1" applyAlignment="1">
      <alignment horizontal="right" vertical="center"/>
    </xf>
    <xf numFmtId="0" fontId="17" fillId="0" borderId="0" xfId="2" applyNumberFormat="1" applyFont="1" applyFill="1" applyBorder="1" applyAlignment="1">
      <alignment horizontal="center" vertical="center"/>
    </xf>
    <xf numFmtId="166" fontId="16" fillId="0" borderId="0" xfId="4" applyNumberFormat="1" applyFont="1" applyFill="1" applyAlignment="1">
      <alignment vertical="center"/>
    </xf>
    <xf numFmtId="0" fontId="22" fillId="0" borderId="0" xfId="2" applyNumberFormat="1" applyFont="1" applyFill="1" applyBorder="1" applyAlignment="1">
      <alignment vertical="center"/>
    </xf>
    <xf numFmtId="0" fontId="22" fillId="0" borderId="0" xfId="4" applyNumberFormat="1" applyFont="1" applyFill="1" applyBorder="1" applyAlignment="1">
      <alignment vertical="center"/>
    </xf>
    <xf numFmtId="165" fontId="17" fillId="0" borderId="0" xfId="4" applyNumberFormat="1" applyFont="1" applyFill="1" applyAlignment="1">
      <alignment vertical="center"/>
    </xf>
    <xf numFmtId="165" fontId="17" fillId="0" borderId="1" xfId="66" applyNumberFormat="1" applyFont="1" applyFill="1" applyBorder="1" applyAlignment="1">
      <alignment horizontal="right" vertical="center"/>
    </xf>
    <xf numFmtId="166" fontId="17" fillId="0" borderId="0" xfId="4" applyNumberFormat="1" applyFont="1" applyFill="1" applyAlignment="1">
      <alignment vertical="center"/>
    </xf>
    <xf numFmtId="0" fontId="17" fillId="0" borderId="0" xfId="2" applyFont="1" applyAlignment="1">
      <alignment vertical="center"/>
    </xf>
    <xf numFmtId="165" fontId="17" fillId="0" borderId="0" xfId="66" applyNumberFormat="1" applyFont="1" applyFill="1" applyBorder="1" applyAlignment="1">
      <alignment horizontal="right" vertical="center"/>
    </xf>
    <xf numFmtId="0" fontId="17" fillId="0" borderId="0" xfId="4" applyNumberFormat="1" applyFont="1" applyFill="1" applyAlignment="1">
      <alignment horizontal="center" vertical="center"/>
    </xf>
    <xf numFmtId="168" fontId="17" fillId="0" borderId="0" xfId="4" applyNumberFormat="1" applyFont="1" applyFill="1" applyBorder="1" applyAlignment="1">
      <alignment vertical="center"/>
    </xf>
    <xf numFmtId="166" fontId="17" fillId="0" borderId="0" xfId="4" applyNumberFormat="1" applyFont="1" applyFill="1" applyAlignment="1">
      <alignment horizontal="left" vertical="center" indent="1"/>
    </xf>
    <xf numFmtId="0" fontId="17" fillId="0" borderId="0" xfId="2" applyFont="1" applyAlignment="1">
      <alignment horizontal="left" vertical="center" indent="1"/>
    </xf>
    <xf numFmtId="0" fontId="23" fillId="0" borderId="0" xfId="2" applyNumberFormat="1" applyFont="1" applyFill="1" applyBorder="1" applyAlignment="1">
      <alignment horizontal="left" vertical="center" indent="1"/>
    </xf>
    <xf numFmtId="0" fontId="17" fillId="0" borderId="0" xfId="4" applyFont="1" applyFill="1" applyAlignment="1">
      <alignment horizontal="left" vertical="center" indent="1"/>
    </xf>
    <xf numFmtId="0" fontId="16" fillId="0" borderId="0" xfId="4" applyNumberFormat="1" applyFont="1" applyFill="1" applyAlignment="1">
      <alignment vertical="center"/>
    </xf>
    <xf numFmtId="165" fontId="17" fillId="0" borderId="2" xfId="2" applyNumberFormat="1" applyFont="1" applyFill="1" applyBorder="1" applyAlignment="1">
      <alignment horizontal="right" vertical="center"/>
    </xf>
    <xf numFmtId="37" fontId="23" fillId="0" borderId="1" xfId="4" applyNumberFormat="1" applyFont="1" applyFill="1" applyBorder="1" applyAlignment="1">
      <alignment vertical="center"/>
    </xf>
    <xf numFmtId="37" fontId="23" fillId="0" borderId="1" xfId="4" applyNumberFormat="1" applyFont="1" applyFill="1" applyBorder="1" applyAlignment="1">
      <alignment horizontal="center" vertical="center"/>
    </xf>
    <xf numFmtId="165" fontId="23" fillId="0" borderId="1" xfId="4" applyNumberFormat="1" applyFont="1" applyFill="1" applyBorder="1" applyAlignment="1">
      <alignment horizontal="right" vertical="center"/>
    </xf>
    <xf numFmtId="0" fontId="22" fillId="0" borderId="0" xfId="4" applyFont="1" applyFill="1" applyAlignment="1">
      <alignment vertical="center"/>
    </xf>
    <xf numFmtId="0" fontId="22" fillId="0" borderId="0" xfId="4" applyNumberFormat="1" applyFont="1" applyFill="1" applyAlignment="1">
      <alignment vertical="center"/>
    </xf>
    <xf numFmtId="0" fontId="22" fillId="0" borderId="1" xfId="4" applyNumberFormat="1" applyFont="1" applyFill="1" applyBorder="1" applyAlignment="1">
      <alignment vertical="center"/>
    </xf>
    <xf numFmtId="167" fontId="17" fillId="0" borderId="1" xfId="4" applyNumberFormat="1" applyFont="1" applyFill="1" applyBorder="1" applyAlignment="1">
      <alignment horizontal="center" vertical="center"/>
    </xf>
    <xf numFmtId="165" fontId="16" fillId="0" borderId="1" xfId="4" quotePrefix="1" applyNumberFormat="1" applyFont="1" applyFill="1" applyBorder="1" applyAlignment="1">
      <alignment horizontal="right" vertical="center"/>
    </xf>
    <xf numFmtId="0" fontId="16" fillId="0" borderId="0" xfId="2" applyFont="1" applyFill="1" applyBorder="1" applyAlignment="1">
      <alignment vertical="center"/>
    </xf>
    <xf numFmtId="0" fontId="23" fillId="0" borderId="0" xfId="2" applyNumberFormat="1" applyFont="1" applyFill="1" applyBorder="1" applyAlignment="1">
      <alignment vertical="center"/>
    </xf>
    <xf numFmtId="167" fontId="16" fillId="0" borderId="0" xfId="2" applyNumberFormat="1" applyFont="1" applyFill="1" applyBorder="1" applyAlignment="1">
      <alignment horizontal="center" vertical="center"/>
    </xf>
    <xf numFmtId="166" fontId="22" fillId="0" borderId="0" xfId="2" applyNumberFormat="1" applyFont="1" applyFill="1" applyBorder="1" applyAlignment="1">
      <alignment vertical="center"/>
    </xf>
    <xf numFmtId="0" fontId="17" fillId="0" borderId="0" xfId="2" applyFont="1" applyFill="1" applyAlignment="1">
      <alignment horizontal="left" vertical="center"/>
    </xf>
    <xf numFmtId="171" fontId="16" fillId="0" borderId="0" xfId="2" applyNumberFormat="1" applyFont="1" applyFill="1" applyBorder="1" applyAlignment="1">
      <alignment horizontal="center" vertical="center"/>
    </xf>
    <xf numFmtId="171" fontId="16" fillId="0" borderId="0" xfId="2" applyNumberFormat="1" applyFont="1" applyFill="1" applyBorder="1" applyAlignment="1">
      <alignment horizontal="right" vertical="center"/>
    </xf>
    <xf numFmtId="0" fontId="16" fillId="0" borderId="0" xfId="4" applyFont="1" applyAlignment="1">
      <alignment vertical="center"/>
    </xf>
    <xf numFmtId="165" fontId="17" fillId="0" borderId="0" xfId="4" applyNumberFormat="1" applyFont="1" applyBorder="1" applyAlignment="1">
      <alignment horizontal="right" vertical="center"/>
    </xf>
    <xf numFmtId="165" fontId="24" fillId="0" borderId="0" xfId="4" applyNumberFormat="1" applyFont="1" applyBorder="1" applyAlignment="1">
      <alignment horizontal="right" vertical="center"/>
    </xf>
    <xf numFmtId="165" fontId="24" fillId="0" borderId="0" xfId="4" applyNumberFormat="1" applyFont="1" applyFill="1" applyBorder="1" applyAlignment="1">
      <alignment horizontal="right" vertical="center"/>
    </xf>
    <xf numFmtId="165" fontId="24" fillId="0" borderId="0" xfId="4" applyNumberFormat="1" applyFont="1" applyAlignment="1">
      <alignment horizontal="right" vertical="center"/>
    </xf>
    <xf numFmtId="0" fontId="24" fillId="0" borderId="0" xfId="4" applyFont="1" applyAlignment="1">
      <alignment vertical="center"/>
    </xf>
    <xf numFmtId="0" fontId="22" fillId="0" borderId="1" xfId="4" applyFont="1" applyBorder="1" applyAlignment="1">
      <alignment vertical="center"/>
    </xf>
    <xf numFmtId="165" fontId="24" fillId="0" borderId="1" xfId="4" applyNumberFormat="1" applyFont="1" applyBorder="1" applyAlignment="1">
      <alignment horizontal="right" vertical="center"/>
    </xf>
    <xf numFmtId="165" fontId="24" fillId="0" borderId="1" xfId="4" applyNumberFormat="1" applyFont="1" applyFill="1" applyBorder="1" applyAlignment="1">
      <alignment horizontal="right" vertical="center"/>
    </xf>
    <xf numFmtId="0" fontId="24" fillId="0" borderId="0" xfId="4" applyFont="1" applyBorder="1" applyAlignment="1">
      <alignment vertical="center"/>
    </xf>
    <xf numFmtId="165" fontId="25" fillId="0" borderId="0" xfId="4" applyNumberFormat="1" applyFont="1" applyAlignment="1">
      <alignment horizontal="left" vertical="center"/>
    </xf>
    <xf numFmtId="165" fontId="24" fillId="0" borderId="0" xfId="4" applyNumberFormat="1" applyFont="1" applyBorder="1" applyAlignment="1">
      <alignment vertical="center"/>
    </xf>
    <xf numFmtId="165" fontId="24" fillId="0" borderId="0" xfId="4" applyNumberFormat="1" applyFont="1" applyAlignment="1">
      <alignment vertical="center"/>
    </xf>
    <xf numFmtId="165" fontId="25" fillId="0" borderId="4" xfId="4" applyNumberFormat="1" applyFont="1" applyBorder="1" applyAlignment="1">
      <alignment vertical="center"/>
    </xf>
    <xf numFmtId="165" fontId="24" fillId="0" borderId="0" xfId="4" applyNumberFormat="1" applyFont="1" applyBorder="1" applyAlignment="1">
      <alignment horizontal="left" vertical="center"/>
    </xf>
    <xf numFmtId="165" fontId="25" fillId="0" borderId="0" xfId="4" applyNumberFormat="1" applyFont="1" applyBorder="1" applyAlignment="1">
      <alignment horizontal="right" vertical="center"/>
    </xf>
    <xf numFmtId="165" fontId="25" fillId="0" borderId="0" xfId="4" applyNumberFormat="1" applyFont="1" applyFill="1" applyBorder="1" applyAlignment="1">
      <alignment horizontal="right" vertical="center"/>
    </xf>
    <xf numFmtId="165" fontId="25" fillId="0" borderId="0" xfId="4" applyNumberFormat="1" applyFont="1" applyBorder="1" applyAlignment="1">
      <alignment horizontal="center" vertical="center"/>
    </xf>
    <xf numFmtId="165" fontId="25" fillId="0" borderId="0" xfId="4" applyNumberFormat="1" applyFont="1" applyAlignment="1">
      <alignment horizontal="right" vertical="center"/>
    </xf>
    <xf numFmtId="165" fontId="24" fillId="0" borderId="0" xfId="4" applyNumberFormat="1" applyFont="1" applyAlignment="1">
      <alignment horizontal="left" vertical="center"/>
    </xf>
    <xf numFmtId="165" fontId="25" fillId="0" borderId="1" xfId="4" applyNumberFormat="1" applyFont="1" applyFill="1" applyBorder="1" applyAlignment="1">
      <alignment horizontal="right" vertical="center"/>
    </xf>
    <xf numFmtId="165" fontId="25" fillId="0" borderId="0" xfId="4" applyNumberFormat="1" applyFont="1" applyAlignment="1">
      <alignment horizontal="left" vertical="center" wrapText="1"/>
    </xf>
    <xf numFmtId="165" fontId="24" fillId="0" borderId="0" xfId="4" applyNumberFormat="1" applyFont="1" applyBorder="1" applyAlignment="1">
      <alignment horizontal="right" vertical="center" wrapText="1"/>
    </xf>
    <xf numFmtId="165" fontId="24" fillId="0" borderId="0" xfId="4" applyNumberFormat="1" applyFont="1" applyBorder="1" applyAlignment="1">
      <alignment horizontal="center" vertical="center" wrapText="1"/>
    </xf>
    <xf numFmtId="165" fontId="25" fillId="0" borderId="0" xfId="4" applyNumberFormat="1" applyFont="1" applyAlignment="1">
      <alignment vertical="center"/>
    </xf>
    <xf numFmtId="165" fontId="24" fillId="0" borderId="0" xfId="4" applyNumberFormat="1" applyFont="1" applyBorder="1" applyAlignment="1">
      <alignment vertical="center" wrapText="1"/>
    </xf>
    <xf numFmtId="165" fontId="25" fillId="0" borderId="0" xfId="4" applyNumberFormat="1" applyFont="1" applyAlignment="1">
      <alignment vertical="center" wrapText="1"/>
    </xf>
    <xf numFmtId="165" fontId="24" fillId="0" borderId="1" xfId="4" applyNumberFormat="1" applyFont="1" applyBorder="1" applyAlignment="1">
      <alignment horizontal="right" vertical="center" wrapText="1"/>
    </xf>
    <xf numFmtId="165" fontId="24" fillId="0" borderId="0" xfId="4" applyNumberFormat="1" applyFont="1" applyAlignment="1">
      <alignment vertical="center" wrapText="1"/>
    </xf>
    <xf numFmtId="165" fontId="24" fillId="0" borderId="0" xfId="1" applyNumberFormat="1" applyFont="1" applyBorder="1" applyAlignment="1">
      <alignment horizontal="right" vertical="center" wrapText="1"/>
    </xf>
    <xf numFmtId="165" fontId="24" fillId="0" borderId="0" xfId="4" applyNumberFormat="1" applyFont="1" applyFill="1" applyAlignment="1">
      <alignment horizontal="right" vertical="center"/>
    </xf>
    <xf numFmtId="165" fontId="24" fillId="0" borderId="0" xfId="1" applyNumberFormat="1" applyFont="1" applyBorder="1" applyAlignment="1">
      <alignment vertical="center" wrapText="1"/>
    </xf>
    <xf numFmtId="165" fontId="24" fillId="0" borderId="0" xfId="1" applyNumberFormat="1" applyFont="1" applyFill="1" applyBorder="1" applyAlignment="1">
      <alignment vertical="center" wrapText="1"/>
    </xf>
    <xf numFmtId="165" fontId="24" fillId="0" borderId="0" xfId="4" applyNumberFormat="1" applyFont="1" applyFill="1" applyBorder="1" applyAlignment="1">
      <alignment horizontal="right" vertical="center" wrapText="1"/>
    </xf>
    <xf numFmtId="165" fontId="24" fillId="0" borderId="0" xfId="1" applyNumberFormat="1" applyFont="1" applyFill="1" applyBorder="1" applyAlignment="1">
      <alignment horizontal="right" vertical="center" wrapText="1"/>
    </xf>
    <xf numFmtId="165" fontId="24" fillId="0" borderId="2" xfId="4" applyNumberFormat="1" applyFont="1" applyBorder="1" applyAlignment="1">
      <alignment horizontal="right" vertical="center" wrapText="1"/>
    </xf>
    <xf numFmtId="165" fontId="24" fillId="0" borderId="2" xfId="4" applyNumberFormat="1" applyFont="1" applyBorder="1" applyAlignment="1">
      <alignment vertical="center" wrapText="1"/>
    </xf>
    <xf numFmtId="165" fontId="24" fillId="0" borderId="2" xfId="4" applyNumberFormat="1" applyFont="1" applyFill="1" applyBorder="1" applyAlignment="1">
      <alignment horizontal="right" vertical="center" wrapText="1"/>
    </xf>
    <xf numFmtId="0" fontId="25" fillId="0" borderId="0" xfId="4" applyFont="1" applyAlignment="1">
      <alignment horizontal="left" vertical="center"/>
    </xf>
    <xf numFmtId="0" fontId="25" fillId="0" borderId="0" xfId="4" applyFont="1" applyAlignment="1">
      <alignment horizontal="left" vertical="center" wrapText="1"/>
    </xf>
    <xf numFmtId="165" fontId="24" fillId="0" borderId="0" xfId="4" applyNumberFormat="1" applyFont="1" applyFill="1" applyBorder="1" applyAlignment="1">
      <alignment vertical="center" wrapText="1"/>
    </xf>
    <xf numFmtId="165" fontId="24" fillId="0" borderId="0" xfId="4" applyNumberFormat="1" applyFont="1" applyFill="1" applyAlignment="1">
      <alignment vertical="center"/>
    </xf>
    <xf numFmtId="38" fontId="24" fillId="0" borderId="1" xfId="4" applyNumberFormat="1" applyFont="1" applyBorder="1" applyAlignment="1">
      <alignment vertical="center"/>
    </xf>
    <xf numFmtId="0" fontId="24" fillId="0" borderId="1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17" fillId="0" borderId="1" xfId="4" applyFont="1" applyBorder="1" applyAlignment="1">
      <alignment vertical="center"/>
    </xf>
    <xf numFmtId="165" fontId="16" fillId="0" borderId="0" xfId="4" applyNumberFormat="1" applyFont="1" applyAlignment="1">
      <alignment horizontal="left" vertical="center" wrapText="1"/>
    </xf>
    <xf numFmtId="165" fontId="17" fillId="0" borderId="0" xfId="4" applyNumberFormat="1" applyFont="1" applyBorder="1" applyAlignment="1">
      <alignment horizontal="right" vertical="center" wrapText="1"/>
    </xf>
    <xf numFmtId="165" fontId="17" fillId="0" borderId="0" xfId="4" applyNumberFormat="1" applyFont="1" applyBorder="1" applyAlignment="1">
      <alignment vertical="center"/>
    </xf>
    <xf numFmtId="165" fontId="16" fillId="0" borderId="0" xfId="4" applyNumberFormat="1" applyFont="1" applyAlignment="1">
      <alignment horizontal="right" vertical="center"/>
    </xf>
    <xf numFmtId="165" fontId="17" fillId="0" borderId="0" xfId="4" applyNumberFormat="1" applyFont="1" applyAlignment="1">
      <alignment vertical="center"/>
    </xf>
    <xf numFmtId="165" fontId="16" fillId="0" borderId="0" xfId="4" applyNumberFormat="1" applyFont="1" applyBorder="1" applyAlignment="1">
      <alignment vertical="center"/>
    </xf>
    <xf numFmtId="165" fontId="16" fillId="0" borderId="0" xfId="4" applyNumberFormat="1" applyFont="1" applyBorder="1" applyAlignment="1">
      <alignment horizontal="right" vertical="center"/>
    </xf>
    <xf numFmtId="165" fontId="16" fillId="0" borderId="0" xfId="4" applyNumberFormat="1" applyFont="1" applyBorder="1" applyAlignment="1">
      <alignment horizontal="center" vertical="center"/>
    </xf>
    <xf numFmtId="165" fontId="22" fillId="0" borderId="0" xfId="2" applyNumberFormat="1" applyFont="1" applyFill="1" applyBorder="1" applyAlignment="1">
      <alignment horizontal="right" vertical="center"/>
    </xf>
    <xf numFmtId="165" fontId="16" fillId="0" borderId="0" xfId="4" applyNumberFormat="1" applyFont="1" applyAlignment="1">
      <alignment vertical="center"/>
    </xf>
    <xf numFmtId="165" fontId="17" fillId="0" borderId="0" xfId="4" applyNumberFormat="1" applyFont="1" applyAlignment="1">
      <alignment horizontal="center" vertical="center"/>
    </xf>
    <xf numFmtId="165" fontId="17" fillId="0" borderId="1" xfId="4" applyNumberFormat="1" applyFont="1" applyFill="1" applyBorder="1" applyAlignment="1">
      <alignment horizontal="right" vertical="center" wrapText="1"/>
    </xf>
    <xf numFmtId="165" fontId="17" fillId="0" borderId="1" xfId="4" applyNumberFormat="1" applyFont="1" applyBorder="1" applyAlignment="1">
      <alignment horizontal="right" vertical="center" wrapText="1"/>
    </xf>
    <xf numFmtId="165" fontId="17" fillId="0" borderId="0" xfId="1" applyNumberFormat="1" applyFont="1" applyBorder="1" applyAlignment="1">
      <alignment horizontal="right" vertical="center" wrapText="1"/>
    </xf>
    <xf numFmtId="165" fontId="17" fillId="0" borderId="2" xfId="4" applyNumberFormat="1" applyFont="1" applyBorder="1" applyAlignment="1">
      <alignment horizontal="right" vertical="center" wrapText="1"/>
    </xf>
    <xf numFmtId="0" fontId="16" fillId="0" borderId="0" xfId="4" applyFont="1" applyAlignment="1">
      <alignment horizontal="left" vertical="center"/>
    </xf>
    <xf numFmtId="165" fontId="16" fillId="0" borderId="0" xfId="4" applyNumberFormat="1" applyFont="1" applyAlignment="1">
      <alignment horizontal="left" vertical="center"/>
    </xf>
    <xf numFmtId="38" fontId="17" fillId="0" borderId="1" xfId="4" applyNumberFormat="1" applyFont="1" applyBorder="1" applyAlignment="1">
      <alignment vertical="center"/>
    </xf>
    <xf numFmtId="0" fontId="17" fillId="0" borderId="0" xfId="2" applyFont="1" applyFill="1" applyAlignment="1">
      <alignment vertical="center"/>
    </xf>
    <xf numFmtId="0" fontId="17" fillId="0" borderId="0" xfId="2" applyFont="1" applyFill="1" applyBorder="1" applyAlignment="1">
      <alignment vertical="center"/>
    </xf>
    <xf numFmtId="165" fontId="17" fillId="0" borderId="0" xfId="2" applyNumberFormat="1" applyFont="1" applyFill="1" applyAlignment="1">
      <alignment horizontal="right" vertical="center"/>
    </xf>
    <xf numFmtId="0" fontId="17" fillId="0" borderId="1" xfId="2" applyFont="1" applyFill="1" applyBorder="1" applyAlignment="1">
      <alignment vertical="center"/>
    </xf>
    <xf numFmtId="0" fontId="16" fillId="0" borderId="1" xfId="2" applyFont="1" applyFill="1" applyBorder="1" applyAlignment="1">
      <alignment vertical="center"/>
    </xf>
    <xf numFmtId="0" fontId="17" fillId="0" borderId="0" xfId="2" applyFont="1" applyFill="1" applyAlignment="1">
      <alignment vertical="center" wrapText="1"/>
    </xf>
    <xf numFmtId="0" fontId="17" fillId="0" borderId="0" xfId="2" applyFont="1" applyFill="1" applyAlignment="1">
      <alignment horizontal="center" vertical="center" wrapText="1"/>
    </xf>
    <xf numFmtId="0" fontId="16" fillId="0" borderId="0" xfId="2" applyFont="1" applyFill="1" applyBorder="1" applyAlignment="1">
      <alignment vertical="center" wrapText="1"/>
    </xf>
    <xf numFmtId="0" fontId="16" fillId="0" borderId="0" xfId="2" applyFont="1" applyFill="1" applyAlignment="1">
      <alignment vertical="center" wrapText="1"/>
    </xf>
    <xf numFmtId="165" fontId="17" fillId="0" borderId="0" xfId="1" applyNumberFormat="1" applyFont="1" applyFill="1" applyAlignment="1">
      <alignment horizontal="right" vertical="center" wrapText="1"/>
    </xf>
    <xf numFmtId="0" fontId="16" fillId="0" borderId="0" xfId="2" applyFont="1" applyFill="1" applyBorder="1" applyAlignment="1">
      <alignment horizontal="right" vertical="center" wrapText="1"/>
    </xf>
    <xf numFmtId="165" fontId="17" fillId="0" borderId="0" xfId="1" applyNumberFormat="1" applyFont="1" applyFill="1" applyBorder="1" applyAlignment="1">
      <alignment horizontal="right" vertical="center" wrapText="1"/>
    </xf>
    <xf numFmtId="165" fontId="17" fillId="0" borderId="0" xfId="2" applyNumberFormat="1" applyFont="1" applyFill="1" applyAlignment="1">
      <alignment vertical="center" wrapText="1"/>
    </xf>
    <xf numFmtId="38" fontId="17" fillId="0" borderId="0" xfId="2" applyNumberFormat="1" applyFont="1" applyFill="1" applyAlignment="1">
      <alignment horizontal="center" vertical="center"/>
    </xf>
    <xf numFmtId="0" fontId="17" fillId="0" borderId="0" xfId="4" applyFont="1" applyFill="1" applyAlignment="1">
      <alignment horizontal="center" vertical="center" wrapText="1"/>
    </xf>
    <xf numFmtId="165" fontId="17" fillId="0" borderId="0" xfId="1" applyNumberFormat="1" applyFont="1" applyFill="1" applyAlignment="1">
      <alignment vertical="center" wrapText="1"/>
    </xf>
    <xf numFmtId="165" fontId="17" fillId="0" borderId="0" xfId="1" applyNumberFormat="1" applyFont="1" applyFill="1" applyBorder="1" applyAlignment="1">
      <alignment vertical="center" wrapText="1"/>
    </xf>
    <xf numFmtId="165" fontId="16" fillId="0" borderId="0" xfId="4" applyNumberFormat="1" applyFont="1" applyFill="1" applyAlignment="1">
      <alignment vertical="center" wrapText="1"/>
    </xf>
    <xf numFmtId="38" fontId="17" fillId="0" borderId="0" xfId="2" applyNumberFormat="1" applyFont="1" applyFill="1" applyAlignment="1">
      <alignment horizontal="center" vertical="center" wrapText="1"/>
    </xf>
    <xf numFmtId="165" fontId="17" fillId="0" borderId="0" xfId="2" applyNumberFormat="1" applyFont="1" applyFill="1" applyBorder="1" applyAlignment="1">
      <alignment vertical="center" wrapText="1"/>
    </xf>
    <xf numFmtId="0" fontId="17" fillId="0" borderId="0" xfId="2" applyFont="1" applyFill="1" applyBorder="1" applyAlignment="1">
      <alignment vertical="center" wrapText="1"/>
    </xf>
    <xf numFmtId="0" fontId="17" fillId="0" borderId="0" xfId="2" applyFont="1" applyFill="1" applyBorder="1" applyAlignment="1">
      <alignment horizontal="right" vertical="center" wrapText="1"/>
    </xf>
    <xf numFmtId="165" fontId="17" fillId="0" borderId="0" xfId="7" applyNumberFormat="1" applyFont="1" applyFill="1" applyBorder="1" applyAlignment="1">
      <alignment vertical="center" wrapText="1"/>
    </xf>
    <xf numFmtId="0" fontId="17" fillId="0" borderId="0" xfId="2" applyFont="1" applyFill="1" applyAlignment="1">
      <alignment horizontal="center" vertical="center"/>
    </xf>
    <xf numFmtId="169" fontId="17" fillId="0" borderId="0" xfId="1" applyNumberFormat="1" applyFont="1" applyFill="1" applyBorder="1" applyAlignment="1">
      <alignment horizontal="right" vertical="center" wrapText="1"/>
    </xf>
    <xf numFmtId="165" fontId="17" fillId="0" borderId="1" xfId="1" applyNumberFormat="1" applyFont="1" applyFill="1" applyBorder="1" applyAlignment="1">
      <alignment horizontal="right" vertical="center" wrapText="1"/>
    </xf>
    <xf numFmtId="0" fontId="16" fillId="0" borderId="0" xfId="4" applyFont="1" applyFill="1" applyBorder="1" applyAlignment="1">
      <alignment horizontal="right" vertical="center" wrapText="1"/>
    </xf>
    <xf numFmtId="165" fontId="17" fillId="0" borderId="1" xfId="1" applyNumberFormat="1" applyFont="1" applyFill="1" applyBorder="1" applyAlignment="1">
      <alignment vertical="center" wrapText="1"/>
    </xf>
    <xf numFmtId="0" fontId="16" fillId="0" borderId="0" xfId="4" applyFont="1" applyFill="1" applyBorder="1" applyAlignment="1">
      <alignment vertical="center" wrapText="1"/>
    </xf>
    <xf numFmtId="165" fontId="17" fillId="0" borderId="1" xfId="2" applyNumberFormat="1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vertical="center" wrapText="1"/>
    </xf>
    <xf numFmtId="165" fontId="16" fillId="0" borderId="0" xfId="4" applyNumberFormat="1" applyFont="1" applyFill="1" applyBorder="1" applyAlignment="1">
      <alignment vertical="center" wrapText="1"/>
    </xf>
    <xf numFmtId="0" fontId="17" fillId="0" borderId="0" xfId="2" quotePrefix="1" applyFont="1" applyFill="1" applyAlignment="1">
      <alignment vertical="center" wrapText="1"/>
    </xf>
    <xf numFmtId="38" fontId="17" fillId="0" borderId="0" xfId="4" applyNumberFormat="1" applyFont="1" applyFill="1" applyAlignment="1">
      <alignment horizontal="center" vertical="center" wrapText="1"/>
    </xf>
    <xf numFmtId="169" fontId="17" fillId="0" borderId="0" xfId="1" applyNumberFormat="1" applyFont="1" applyFill="1" applyBorder="1" applyAlignment="1">
      <alignment vertical="center" wrapText="1"/>
    </xf>
    <xf numFmtId="38" fontId="17" fillId="0" borderId="1" xfId="2" applyNumberFormat="1" applyFont="1" applyFill="1" applyBorder="1" applyAlignment="1">
      <alignment vertical="center"/>
    </xf>
    <xf numFmtId="166" fontId="16" fillId="0" borderId="0" xfId="4" applyNumberFormat="1" applyFont="1" applyFill="1" applyAlignment="1">
      <alignment horizontal="left" vertical="center"/>
    </xf>
    <xf numFmtId="165" fontId="17" fillId="0" borderId="2" xfId="1" applyNumberFormat="1" applyFont="1" applyFill="1" applyBorder="1" applyAlignment="1">
      <alignment vertical="center" wrapText="1"/>
    </xf>
    <xf numFmtId="169" fontId="17" fillId="0" borderId="0" xfId="2" applyNumberFormat="1" applyFont="1" applyFill="1" applyAlignment="1">
      <alignment vertical="center" wrapText="1"/>
    </xf>
    <xf numFmtId="165" fontId="3" fillId="0" borderId="0" xfId="2" applyNumberFormat="1" applyFont="1" applyFill="1" applyAlignment="1">
      <alignment vertical="center"/>
    </xf>
    <xf numFmtId="165" fontId="3" fillId="0" borderId="3" xfId="2" applyNumberFormat="1" applyFont="1" applyFill="1" applyBorder="1" applyAlignment="1">
      <alignment horizontal="right" vertical="center"/>
    </xf>
    <xf numFmtId="165" fontId="3" fillId="0" borderId="0" xfId="2" quotePrefix="1" applyNumberFormat="1" applyFont="1" applyFill="1" applyBorder="1" applyAlignment="1">
      <alignment horizontal="right" vertical="center"/>
    </xf>
    <xf numFmtId="165" fontId="17" fillId="0" borderId="0" xfId="1" applyNumberFormat="1" applyFont="1" applyFill="1" applyAlignment="1">
      <alignment horizontal="right" vertical="center"/>
    </xf>
    <xf numFmtId="165" fontId="17" fillId="0" borderId="1" xfId="1" applyNumberFormat="1" applyFont="1" applyFill="1" applyBorder="1" applyAlignment="1">
      <alignment horizontal="right" vertical="center"/>
    </xf>
    <xf numFmtId="165" fontId="16" fillId="0" borderId="0" xfId="1" applyNumberFormat="1" applyFont="1" applyFill="1" applyBorder="1" applyAlignment="1">
      <alignment horizontal="right" vertical="center"/>
    </xf>
    <xf numFmtId="165" fontId="16" fillId="0" borderId="0" xfId="1" quotePrefix="1" applyNumberFormat="1" applyFont="1" applyFill="1" applyBorder="1" applyAlignment="1">
      <alignment horizontal="right" vertical="center"/>
    </xf>
    <xf numFmtId="165" fontId="16" fillId="0" borderId="0" xfId="1" quotePrefix="1" applyNumberFormat="1" applyFont="1" applyFill="1" applyAlignment="1">
      <alignment horizontal="right" vertical="center"/>
    </xf>
    <xf numFmtId="165" fontId="16" fillId="0" borderId="1" xfId="1" applyNumberFormat="1" applyFont="1" applyFill="1" applyBorder="1" applyAlignment="1">
      <alignment horizontal="right" vertical="center"/>
    </xf>
    <xf numFmtId="165" fontId="17" fillId="0" borderId="0" xfId="1" applyNumberFormat="1" applyFont="1" applyFill="1" applyBorder="1" applyAlignment="1">
      <alignment horizontal="right" vertical="center"/>
    </xf>
    <xf numFmtId="165" fontId="17" fillId="0" borderId="2" xfId="1" applyNumberFormat="1" applyFont="1" applyFill="1" applyBorder="1" applyAlignment="1">
      <alignment horizontal="right" vertical="center"/>
    </xf>
    <xf numFmtId="165" fontId="16" fillId="0" borderId="0" xfId="1" applyNumberFormat="1" applyFont="1" applyFill="1" applyBorder="1" applyAlignment="1">
      <alignment horizontal="right" vertical="center" wrapText="1"/>
    </xf>
    <xf numFmtId="165" fontId="17" fillId="0" borderId="1" xfId="1" applyNumberFormat="1" applyFont="1" applyFill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5" fontId="17" fillId="0" borderId="1" xfId="4" applyNumberFormat="1" applyFont="1" applyBorder="1" applyAlignment="1">
      <alignment horizontal="center" vertical="center"/>
    </xf>
    <xf numFmtId="165" fontId="17" fillId="0" borderId="0" xfId="4" applyNumberFormat="1" applyFont="1" applyFill="1" applyBorder="1" applyAlignment="1">
      <alignment horizontal="center" vertical="center"/>
    </xf>
    <xf numFmtId="165" fontId="17" fillId="0" borderId="3" xfId="4" applyNumberFormat="1" applyFont="1" applyFill="1" applyBorder="1" applyAlignment="1">
      <alignment horizontal="right" vertical="center"/>
    </xf>
    <xf numFmtId="165" fontId="17" fillId="0" borderId="0" xfId="4" quotePrefix="1" applyNumberFormat="1" applyFont="1" applyFill="1" applyBorder="1" applyAlignment="1">
      <alignment horizontal="right" vertical="center"/>
    </xf>
    <xf numFmtId="165" fontId="16" fillId="0" borderId="0" xfId="4" applyNumberFormat="1" applyFont="1" applyFill="1" applyAlignment="1">
      <alignment vertical="center"/>
    </xf>
    <xf numFmtId="165" fontId="17" fillId="0" borderId="0" xfId="67" applyNumberFormat="1" applyFont="1" applyFill="1" applyBorder="1" applyAlignment="1">
      <alignment horizontal="right" vertical="center"/>
    </xf>
    <xf numFmtId="165" fontId="16" fillId="0" borderId="0" xfId="2" applyNumberFormat="1" applyFont="1" applyFill="1" applyAlignment="1">
      <alignment vertical="center" wrapText="1"/>
    </xf>
    <xf numFmtId="165" fontId="16" fillId="0" borderId="0" xfId="2" applyNumberFormat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3" fillId="0" borderId="2" xfId="1" quotePrefix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center" vertical="center"/>
    </xf>
    <xf numFmtId="172" fontId="17" fillId="0" borderId="2" xfId="2" applyNumberFormat="1" applyFont="1" applyFill="1" applyBorder="1" applyAlignment="1">
      <alignment horizontal="right" vertical="center"/>
    </xf>
    <xf numFmtId="172" fontId="16" fillId="0" borderId="0" xfId="2" applyNumberFormat="1" applyFont="1" applyFill="1" applyBorder="1" applyAlignment="1">
      <alignment horizontal="center" vertical="center"/>
    </xf>
    <xf numFmtId="172" fontId="16" fillId="0" borderId="0" xfId="2" applyNumberFormat="1" applyFont="1" applyFill="1" applyBorder="1" applyAlignment="1">
      <alignment horizontal="right" vertical="center"/>
    </xf>
    <xf numFmtId="173" fontId="3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165" fontId="3" fillId="0" borderId="0" xfId="61" applyNumberFormat="1" applyFont="1" applyFill="1" applyBorder="1" applyAlignment="1">
      <alignment horizontal="right" vertical="center"/>
    </xf>
    <xf numFmtId="165" fontId="3" fillId="0" borderId="0" xfId="61" applyNumberFormat="1" applyFont="1" applyFill="1" applyAlignment="1">
      <alignment horizontal="right" vertical="center"/>
    </xf>
    <xf numFmtId="165" fontId="3" fillId="0" borderId="1" xfId="61" applyNumberFormat="1" applyFont="1" applyFill="1" applyBorder="1" applyAlignment="1">
      <alignment horizontal="right" vertical="center"/>
    </xf>
    <xf numFmtId="165" fontId="3" fillId="0" borderId="2" xfId="61" applyNumberFormat="1" applyFont="1" applyFill="1" applyBorder="1" applyAlignment="1">
      <alignment horizontal="right" vertical="center"/>
    </xf>
    <xf numFmtId="169" fontId="3" fillId="0" borderId="0" xfId="61" applyNumberFormat="1" applyFont="1" applyFill="1" applyAlignment="1">
      <alignment horizontal="right" vertical="center"/>
    </xf>
    <xf numFmtId="0" fontId="2" fillId="0" borderId="0" xfId="4" applyFont="1" applyBorder="1" applyAlignment="1">
      <alignment vertical="center"/>
    </xf>
    <xf numFmtId="0" fontId="2" fillId="0" borderId="0" xfId="4" applyFont="1" applyAlignment="1">
      <alignment vertical="center"/>
    </xf>
    <xf numFmtId="0" fontId="16" fillId="0" borderId="1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165" fontId="25" fillId="0" borderId="0" xfId="2" applyNumberFormat="1" applyFont="1" applyFill="1" applyBorder="1" applyAlignment="1">
      <alignment horizontal="right" vertical="center"/>
    </xf>
    <xf numFmtId="165" fontId="17" fillId="0" borderId="0" xfId="2" applyNumberFormat="1" applyFont="1" applyFill="1" applyBorder="1" applyAlignment="1">
      <alignment horizontal="right" vertical="center" wrapText="1"/>
    </xf>
    <xf numFmtId="165" fontId="24" fillId="0" borderId="4" xfId="1" applyNumberFormat="1" applyFont="1" applyBorder="1" applyAlignment="1">
      <alignment horizontal="right" vertical="center" wrapText="1"/>
    </xf>
    <xf numFmtId="165" fontId="24" fillId="0" borderId="4" xfId="1" applyNumberFormat="1" applyFont="1" applyFill="1" applyBorder="1" applyAlignment="1">
      <alignment horizontal="right" vertical="center" wrapText="1"/>
    </xf>
    <xf numFmtId="165" fontId="24" fillId="0" borderId="4" xfId="4" applyNumberFormat="1" applyFont="1" applyBorder="1" applyAlignment="1">
      <alignment horizontal="right" vertical="center" wrapText="1"/>
    </xf>
    <xf numFmtId="173" fontId="17" fillId="0" borderId="0" xfId="2" applyNumberFormat="1" applyFont="1" applyFill="1" applyBorder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5" fontId="3" fillId="0" borderId="1" xfId="7" applyNumberFormat="1" applyFont="1" applyFill="1" applyBorder="1" applyAlignment="1">
      <alignment vertical="center" wrapText="1"/>
    </xf>
    <xf numFmtId="0" fontId="3" fillId="2" borderId="0" xfId="4" applyFont="1" applyFill="1" applyAlignment="1">
      <alignment vertical="center"/>
    </xf>
    <xf numFmtId="0" fontId="17" fillId="0" borderId="0" xfId="70" applyFont="1" applyFill="1"/>
    <xf numFmtId="0" fontId="22" fillId="0" borderId="0" xfId="4" applyFont="1" applyFill="1" applyBorder="1" applyAlignment="1">
      <alignment vertical="center"/>
    </xf>
    <xf numFmtId="0" fontId="26" fillId="0" borderId="0" xfId="2" applyFont="1" applyFill="1" applyAlignment="1">
      <alignment vertical="center"/>
    </xf>
    <xf numFmtId="165" fontId="20" fillId="0" borderId="0" xfId="1" applyNumberFormat="1" applyFont="1" applyFill="1" applyAlignment="1">
      <alignment vertical="center" wrapText="1"/>
    </xf>
    <xf numFmtId="0" fontId="22" fillId="0" borderId="1" xfId="4" applyFont="1" applyFill="1" applyBorder="1" applyAlignment="1">
      <alignment vertical="center"/>
    </xf>
    <xf numFmtId="0" fontId="20" fillId="0" borderId="0" xfId="71" applyNumberFormat="1" applyFont="1" applyFill="1" applyAlignment="1">
      <alignment vertical="center"/>
    </xf>
    <xf numFmtId="165" fontId="17" fillId="0" borderId="0" xfId="71" applyNumberFormat="1" applyFont="1" applyFill="1" applyBorder="1" applyAlignment="1">
      <alignment horizontal="right"/>
    </xf>
    <xf numFmtId="0" fontId="20" fillId="0" borderId="0" xfId="71" applyNumberFormat="1" applyFont="1" applyFill="1" applyAlignment="1">
      <alignment horizontal="left" vertical="center"/>
    </xf>
    <xf numFmtId="165" fontId="2" fillId="0" borderId="1" xfId="2" applyNumberFormat="1" applyFont="1" applyFill="1" applyBorder="1" applyAlignment="1">
      <alignment horizontal="center" vertical="center"/>
    </xf>
    <xf numFmtId="165" fontId="10" fillId="0" borderId="1" xfId="4" applyNumberFormat="1" applyFont="1" applyBorder="1" applyAlignment="1">
      <alignment horizontal="center" vertical="center"/>
    </xf>
    <xf numFmtId="165" fontId="10" fillId="0" borderId="5" xfId="4" applyNumberFormat="1" applyFont="1" applyBorder="1" applyAlignment="1">
      <alignment horizontal="center" vertical="center"/>
    </xf>
    <xf numFmtId="165" fontId="10" fillId="0" borderId="1" xfId="4" applyNumberFormat="1" applyFont="1" applyFill="1" applyBorder="1" applyAlignment="1">
      <alignment horizontal="center" vertical="center"/>
    </xf>
    <xf numFmtId="165" fontId="2" fillId="0" borderId="1" xfId="4" applyNumberFormat="1" applyFont="1" applyBorder="1" applyAlignment="1">
      <alignment horizontal="center" vertical="center"/>
    </xf>
    <xf numFmtId="165" fontId="2" fillId="0" borderId="5" xfId="4" applyNumberFormat="1" applyFont="1" applyBorder="1" applyAlignment="1">
      <alignment horizontal="center" vertical="center"/>
    </xf>
    <xf numFmtId="165" fontId="2" fillId="0" borderId="1" xfId="4" applyNumberFormat="1" applyFont="1" applyFill="1" applyBorder="1" applyAlignment="1">
      <alignment horizontal="center" vertical="center"/>
    </xf>
    <xf numFmtId="165" fontId="16" fillId="0" borderId="0" xfId="1" applyNumberFormat="1" applyFont="1" applyFill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165" fontId="16" fillId="0" borderId="0" xfId="4" applyNumberFormat="1" applyFont="1" applyFill="1" applyBorder="1" applyAlignment="1">
      <alignment horizontal="center" vertical="center" wrapText="1"/>
    </xf>
    <xf numFmtId="165" fontId="16" fillId="0" borderId="0" xfId="4" applyNumberFormat="1" applyFont="1" applyFill="1" applyBorder="1" applyAlignment="1">
      <alignment horizontal="center" vertical="center"/>
    </xf>
    <xf numFmtId="165" fontId="16" fillId="0" borderId="1" xfId="4" applyNumberFormat="1" applyFont="1" applyFill="1" applyBorder="1" applyAlignment="1">
      <alignment horizontal="center" vertical="center"/>
    </xf>
    <xf numFmtId="165" fontId="25" fillId="0" borderId="1" xfId="4" applyNumberFormat="1" applyFont="1" applyBorder="1" applyAlignment="1">
      <alignment horizontal="center" vertical="center"/>
    </xf>
    <xf numFmtId="165" fontId="25" fillId="0" borderId="5" xfId="4" applyNumberFormat="1" applyFont="1" applyBorder="1" applyAlignment="1">
      <alignment horizontal="center" vertical="center"/>
    </xf>
    <xf numFmtId="165" fontId="25" fillId="0" borderId="1" xfId="4" applyNumberFormat="1" applyFont="1" applyFill="1" applyBorder="1" applyAlignment="1">
      <alignment horizontal="center" vertical="center"/>
    </xf>
    <xf numFmtId="165" fontId="16" fillId="0" borderId="1" xfId="4" applyNumberFormat="1" applyFont="1" applyBorder="1" applyAlignment="1">
      <alignment horizontal="center" vertical="center"/>
    </xf>
    <xf numFmtId="165" fontId="16" fillId="0" borderId="5" xfId="4" applyNumberFormat="1" applyFont="1" applyBorder="1" applyAlignment="1">
      <alignment horizontal="center" vertical="center"/>
    </xf>
    <xf numFmtId="166" fontId="3" fillId="0" borderId="0" xfId="3" applyNumberFormat="1" applyFont="1" applyFill="1" applyAlignment="1">
      <alignment horizontal="center"/>
    </xf>
    <xf numFmtId="166" fontId="17" fillId="0" borderId="0" xfId="4" applyNumberFormat="1" applyFont="1" applyAlignment="1">
      <alignment horizontal="center" vertical="center"/>
    </xf>
  </cellXfs>
  <cellStyles count="72">
    <cellStyle name="Comma" xfId="1" builtinId="3"/>
    <cellStyle name="Comma 111" xfId="7"/>
    <cellStyle name="Comma 2" xfId="6"/>
    <cellStyle name="Comma 5" xfId="61"/>
    <cellStyle name="Comma 5 2" xfId="65"/>
    <cellStyle name="Comma 5 3" xfId="71"/>
    <cellStyle name="Comma 9 3" xfId="69"/>
    <cellStyle name="Normal" xfId="0" builtinId="0"/>
    <cellStyle name="Normal - Style1 2" xfId="2"/>
    <cellStyle name="Normal 10" xfId="17"/>
    <cellStyle name="Normal 11" xfId="18"/>
    <cellStyle name="Normal 12" xfId="19"/>
    <cellStyle name="Normal 13" xfId="20"/>
    <cellStyle name="Normal 14" xfId="21"/>
    <cellStyle name="Normal 15" xfId="22"/>
    <cellStyle name="Normal 16" xfId="23"/>
    <cellStyle name="Normal 17" xfId="24"/>
    <cellStyle name="Normal 18" xfId="25"/>
    <cellStyle name="Normal 19" xfId="26"/>
    <cellStyle name="Normal 2" xfId="4"/>
    <cellStyle name="Normal 2 10" xfId="9"/>
    <cellStyle name="Normal 2 3" xfId="64"/>
    <cellStyle name="Normal 2 3 9" xfId="68"/>
    <cellStyle name="Normal 20" xfId="27"/>
    <cellStyle name="Normal 21" xfId="28"/>
    <cellStyle name="Normal 22" xfId="29"/>
    <cellStyle name="Normal 23" xfId="30"/>
    <cellStyle name="Normal 24" xfId="31"/>
    <cellStyle name="Normal 25" xfId="32"/>
    <cellStyle name="Normal 26" xfId="33"/>
    <cellStyle name="Normal 27" xfId="34"/>
    <cellStyle name="Normal 28" xfId="35"/>
    <cellStyle name="Normal 29" xfId="36"/>
    <cellStyle name="Normal 3" xfId="5"/>
    <cellStyle name="Normal 30" xfId="37"/>
    <cellStyle name="Normal 31" xfId="38"/>
    <cellStyle name="Normal 32" xfId="39"/>
    <cellStyle name="Normal 33" xfId="40"/>
    <cellStyle name="Normal 34" xfId="41"/>
    <cellStyle name="Normal 35" xfId="42"/>
    <cellStyle name="Normal 36" xfId="43"/>
    <cellStyle name="Normal 37" xfId="44"/>
    <cellStyle name="Normal 38" xfId="45"/>
    <cellStyle name="Normal 39" xfId="46"/>
    <cellStyle name="Normal 4" xfId="10"/>
    <cellStyle name="Normal 4 4" xfId="3"/>
    <cellStyle name="Normal 40" xfId="47"/>
    <cellStyle name="Normal 41" xfId="48"/>
    <cellStyle name="Normal 42" xfId="49"/>
    <cellStyle name="Normal 43" xfId="50"/>
    <cellStyle name="Normal 44" xfId="8"/>
    <cellStyle name="Normal 45" xfId="52"/>
    <cellStyle name="Normal 46" xfId="53"/>
    <cellStyle name="Normal 47" xfId="54"/>
    <cellStyle name="Normal 48" xfId="51"/>
    <cellStyle name="Normal 49" xfId="55"/>
    <cellStyle name="Normal 5" xfId="12"/>
    <cellStyle name="Normal 50" xfId="56"/>
    <cellStyle name="Normal 51" xfId="57"/>
    <cellStyle name="Normal 52" xfId="58"/>
    <cellStyle name="Normal 53" xfId="59"/>
    <cellStyle name="Normal 54" xfId="60"/>
    <cellStyle name="Normal 55" xfId="66"/>
    <cellStyle name="Normal 55 2" xfId="70"/>
    <cellStyle name="Normal 6" xfId="13"/>
    <cellStyle name="Normal 7" xfId="14"/>
    <cellStyle name="Normal 8" xfId="15"/>
    <cellStyle name="Normal 9" xfId="16"/>
    <cellStyle name="Normal_HEMRAJT03-Q1" xfId="62"/>
    <cellStyle name="Normal_HEMRAJT03-Q1 2" xfId="63"/>
    <cellStyle name="Percent 2" xfId="67"/>
    <cellStyle name="เครื่องหมายจุลภาค 2" xfId="1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TTA~1/AppData/Local/Temp/notesF3B52A/Hemaraj%20Mar%20TH%20ENG%20Q1%2018%20For%20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2-4"/>
      <sheetName val="TH5-6"/>
      <sheetName val="TH7"/>
      <sheetName val="TH8"/>
      <sheetName val="EN2-4"/>
      <sheetName val="EN5-6"/>
      <sheetName val="EN7"/>
      <sheetName val="EN8"/>
      <sheetName val="TH9-11"/>
      <sheetName val="EN9-11"/>
    </sheetNames>
    <sheetDataSet>
      <sheetData sheetId="0" refreshError="1">
        <row r="1">
          <cell r="A1" t="str">
            <v>บริษัท เหมราชพัฒนาที่ดิน จำกัด (มหาชน)</v>
          </cell>
        </row>
        <row r="5">
          <cell r="G5" t="str">
            <v>ข้อมูลทางการเงินรวม</v>
          </cell>
          <cell r="K5" t="str">
            <v>ข้อมูลทางการเงินเฉพาะกิจการ</v>
          </cell>
        </row>
        <row r="8">
          <cell r="G8" t="str">
            <v>พ.ศ. 2561</v>
          </cell>
          <cell r="I8" t="str">
            <v>พ.ศ. 2560</v>
          </cell>
          <cell r="K8" t="str">
            <v>พ.ศ. 2561</v>
          </cell>
          <cell r="M8" t="str">
            <v>พ.ศ. 2560</v>
          </cell>
        </row>
        <row r="9">
          <cell r="G9" t="str">
            <v>บาท</v>
          </cell>
          <cell r="I9" t="str">
            <v>บาท</v>
          </cell>
          <cell r="K9" t="str">
            <v>บาท</v>
          </cell>
          <cell r="M9" t="str">
            <v>บาท</v>
          </cell>
        </row>
        <row r="48">
          <cell r="A48" t="str">
            <v>หมายเหตุประกอบข้อมูลทางการเงินเป็นส่วนหนึ่งของข้อมูลทางการเงินระหว่างกาลนี้</v>
          </cell>
        </row>
      </sheetData>
      <sheetData sheetId="1" refreshError="1"/>
      <sheetData sheetId="2" refreshError="1"/>
      <sheetData sheetId="3" refreshError="1">
        <row r="3">
          <cell r="A3" t="str">
            <v>สำหรับงวดสามเดือนสิ้นสุดวันที่ 31 มีนาคม พ.ศ. 2561</v>
          </cell>
        </row>
      </sheetData>
      <sheetData sheetId="4" refreshError="1">
        <row r="53">
          <cell r="A53" t="str">
            <v>The accompanying notes are an integral part of this interim financial information.</v>
          </cell>
        </row>
      </sheetData>
      <sheetData sheetId="5" refreshError="1"/>
      <sheetData sheetId="6" refreshError="1"/>
      <sheetData sheetId="7" refreshError="1">
        <row r="3">
          <cell r="A3" t="str">
            <v>For the three-month period ended 31 March 2018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PwC Burgundy">
      <a:dk1>
        <a:srgbClr val="000000"/>
      </a:dk1>
      <a:lt1>
        <a:srgbClr val="FFFFFF"/>
      </a:lt1>
      <a:dk2>
        <a:srgbClr val="A32020"/>
      </a:dk2>
      <a:lt2>
        <a:srgbClr val="FFFFFF"/>
      </a:lt2>
      <a:accent1>
        <a:srgbClr val="A32020"/>
      </a:accent1>
      <a:accent2>
        <a:srgbClr val="E0301E"/>
      </a:accent2>
      <a:accent3>
        <a:srgbClr val="602320"/>
      </a:accent3>
      <a:accent4>
        <a:srgbClr val="DB536A"/>
      </a:accent4>
      <a:accent5>
        <a:srgbClr val="DC6900"/>
      </a:accent5>
      <a:accent6>
        <a:srgbClr val="FFB600"/>
      </a:accent6>
      <a:hlink>
        <a:srgbClr val="A32020"/>
      </a:hlink>
      <a:folHlink>
        <a:srgbClr val="A3202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U150"/>
  <sheetViews>
    <sheetView view="pageBreakPreview" zoomScaleNormal="110" zoomScaleSheetLayoutView="100" workbookViewId="0"/>
  </sheetViews>
  <sheetFormatPr defaultColWidth="9.109375" defaultRowHeight="17.399999999999999" x14ac:dyDescent="0.3"/>
  <cols>
    <col min="1" max="3" width="1.44140625" style="3" customWidth="1"/>
    <col min="4" max="4" width="27.33203125" style="3" customWidth="1"/>
    <col min="5" max="5" width="7" style="3" bestFit="1" customWidth="1"/>
    <col min="6" max="6" width="0.5546875" style="3" customWidth="1"/>
    <col min="7" max="7" width="11.6640625" style="4" customWidth="1"/>
    <col min="8" max="8" width="0.5546875" style="4" customWidth="1"/>
    <col min="9" max="9" width="11.44140625" style="4" customWidth="1"/>
    <col min="10" max="10" width="0.5546875" style="4" customWidth="1"/>
    <col min="11" max="11" width="11.6640625" style="4" customWidth="1"/>
    <col min="12" max="12" width="0.5546875" style="4" customWidth="1"/>
    <col min="13" max="13" width="11.44140625" style="4" customWidth="1"/>
    <col min="14" max="16384" width="9.109375" style="3"/>
  </cols>
  <sheetData>
    <row r="1" spans="1:13" ht="17.100000000000001" customHeight="1" x14ac:dyDescent="0.3">
      <c r="A1" s="1" t="s">
        <v>171</v>
      </c>
      <c r="B1" s="1"/>
      <c r="C1" s="1"/>
      <c r="D1" s="2"/>
    </row>
    <row r="2" spans="1:13" ht="17.100000000000001" customHeight="1" x14ac:dyDescent="0.3">
      <c r="A2" s="1" t="s">
        <v>0</v>
      </c>
      <c r="B2" s="1"/>
      <c r="C2" s="1"/>
      <c r="D2" s="1"/>
    </row>
    <row r="3" spans="1:13" ht="17.100000000000001" customHeight="1" x14ac:dyDescent="0.3">
      <c r="A3" s="5" t="s">
        <v>157</v>
      </c>
      <c r="B3" s="5"/>
      <c r="C3" s="5"/>
      <c r="D3" s="5"/>
      <c r="E3" s="6"/>
      <c r="F3" s="6"/>
      <c r="G3" s="7"/>
      <c r="H3" s="7"/>
      <c r="I3" s="7"/>
      <c r="J3" s="7"/>
      <c r="K3" s="7"/>
      <c r="L3" s="7"/>
      <c r="M3" s="7"/>
    </row>
    <row r="4" spans="1:13" ht="17.100000000000001" customHeight="1" x14ac:dyDescent="0.3"/>
    <row r="5" spans="1:13" ht="17.100000000000001" customHeight="1" x14ac:dyDescent="0.3">
      <c r="G5" s="463" t="s">
        <v>1</v>
      </c>
      <c r="H5" s="463"/>
      <c r="I5" s="463"/>
      <c r="K5" s="463" t="s">
        <v>128</v>
      </c>
      <c r="L5" s="463"/>
      <c r="M5" s="463"/>
    </row>
    <row r="6" spans="1:13" ht="17.100000000000001" customHeight="1" x14ac:dyDescent="0.3">
      <c r="G6" s="8" t="s">
        <v>2</v>
      </c>
      <c r="H6" s="8"/>
      <c r="I6" s="8" t="s">
        <v>3</v>
      </c>
      <c r="K6" s="8" t="s">
        <v>2</v>
      </c>
      <c r="L6" s="8"/>
      <c r="M6" s="8" t="s">
        <v>3</v>
      </c>
    </row>
    <row r="7" spans="1:13" ht="17.100000000000001" customHeight="1" x14ac:dyDescent="0.3">
      <c r="G7" s="8" t="s">
        <v>122</v>
      </c>
      <c r="H7" s="9"/>
      <c r="I7" s="8" t="s">
        <v>4</v>
      </c>
      <c r="K7" s="8" t="s">
        <v>122</v>
      </c>
      <c r="L7" s="9"/>
      <c r="M7" s="8" t="s">
        <v>4</v>
      </c>
    </row>
    <row r="8" spans="1:13" ht="17.100000000000001" customHeight="1" x14ac:dyDescent="0.3">
      <c r="G8" s="10" t="s">
        <v>156</v>
      </c>
      <c r="H8" s="10"/>
      <c r="I8" s="10" t="s">
        <v>123</v>
      </c>
      <c r="J8" s="10"/>
      <c r="K8" s="10" t="s">
        <v>156</v>
      </c>
      <c r="L8" s="10"/>
      <c r="M8" s="10" t="s">
        <v>123</v>
      </c>
    </row>
    <row r="9" spans="1:13" ht="17.100000000000001" customHeight="1" x14ac:dyDescent="0.3">
      <c r="A9" s="11"/>
      <c r="B9" s="11"/>
      <c r="C9" s="11"/>
      <c r="D9" s="11"/>
      <c r="E9" s="12" t="s">
        <v>5</v>
      </c>
      <c r="F9" s="13"/>
      <c r="G9" s="14" t="s">
        <v>6</v>
      </c>
      <c r="H9" s="10"/>
      <c r="I9" s="14" t="s">
        <v>6</v>
      </c>
      <c r="J9" s="10"/>
      <c r="K9" s="14" t="s">
        <v>6</v>
      </c>
      <c r="L9" s="10"/>
      <c r="M9" s="14" t="s">
        <v>6</v>
      </c>
    </row>
    <row r="10" spans="1:13" ht="6" customHeight="1" x14ac:dyDescent="0.3">
      <c r="A10" s="15"/>
      <c r="B10" s="15"/>
      <c r="C10" s="15"/>
      <c r="D10" s="15"/>
      <c r="E10" s="16"/>
      <c r="F10" s="17"/>
    </row>
    <row r="11" spans="1:13" ht="17.100000000000001" customHeight="1" x14ac:dyDescent="0.3">
      <c r="A11" s="15" t="s">
        <v>7</v>
      </c>
      <c r="B11" s="15"/>
      <c r="C11" s="15"/>
      <c r="D11" s="15"/>
      <c r="E11" s="16"/>
      <c r="F11" s="17"/>
    </row>
    <row r="12" spans="1:13" ht="6" customHeight="1" x14ac:dyDescent="0.3">
      <c r="A12" s="15"/>
      <c r="B12" s="15"/>
      <c r="C12" s="15"/>
      <c r="D12" s="15"/>
      <c r="E12" s="16"/>
      <c r="F12" s="17"/>
    </row>
    <row r="13" spans="1:13" s="21" customFormat="1" ht="17.100000000000001" customHeight="1" x14ac:dyDescent="0.3">
      <c r="A13" s="18" t="s">
        <v>8</v>
      </c>
      <c r="B13" s="18"/>
      <c r="C13" s="18"/>
      <c r="D13" s="164"/>
      <c r="E13" s="19"/>
      <c r="F13" s="19"/>
      <c r="G13" s="20"/>
      <c r="H13" s="20"/>
      <c r="I13" s="20"/>
      <c r="J13" s="20"/>
      <c r="K13" s="20"/>
      <c r="L13" s="20"/>
      <c r="M13" s="20"/>
    </row>
    <row r="14" spans="1:13" s="21" customFormat="1" ht="6" customHeight="1" x14ac:dyDescent="0.3">
      <c r="A14" s="18"/>
      <c r="B14" s="18"/>
      <c r="C14" s="18"/>
      <c r="D14" s="164"/>
      <c r="E14" s="19"/>
      <c r="F14" s="19"/>
      <c r="G14" s="20"/>
      <c r="H14" s="20"/>
      <c r="I14" s="20"/>
      <c r="J14" s="20"/>
      <c r="K14" s="20"/>
      <c r="L14" s="20"/>
      <c r="M14" s="20"/>
    </row>
    <row r="15" spans="1:13" s="21" customFormat="1" ht="17.100000000000001" customHeight="1" x14ac:dyDescent="0.3">
      <c r="A15" s="21" t="s">
        <v>9</v>
      </c>
      <c r="D15" s="164"/>
      <c r="E15" s="19"/>
      <c r="F15" s="19"/>
      <c r="G15" s="20">
        <v>2647983268</v>
      </c>
      <c r="H15" s="20"/>
      <c r="I15" s="438">
        <v>1616903884</v>
      </c>
      <c r="J15" s="20"/>
      <c r="K15" s="20">
        <v>316108099</v>
      </c>
      <c r="L15" s="20"/>
      <c r="M15" s="20">
        <v>205825224</v>
      </c>
    </row>
    <row r="16" spans="1:13" s="21" customFormat="1" ht="17.100000000000001" customHeight="1" x14ac:dyDescent="0.3">
      <c r="A16" s="21" t="s">
        <v>10</v>
      </c>
      <c r="D16" s="164"/>
      <c r="E16" s="19">
        <v>6</v>
      </c>
      <c r="F16" s="19"/>
      <c r="G16" s="20">
        <v>539072794</v>
      </c>
      <c r="H16" s="20"/>
      <c r="I16" s="438">
        <v>507551442</v>
      </c>
      <c r="J16" s="20"/>
      <c r="K16" s="20">
        <v>558624952</v>
      </c>
      <c r="L16" s="20"/>
      <c r="M16" s="20">
        <v>259892532</v>
      </c>
    </row>
    <row r="17" spans="1:13" s="21" customFormat="1" ht="17.100000000000001" customHeight="1" x14ac:dyDescent="0.3">
      <c r="A17" s="21" t="s">
        <v>11</v>
      </c>
      <c r="B17" s="164"/>
      <c r="C17" s="164"/>
      <c r="D17" s="164"/>
      <c r="E17" s="435">
        <v>21.3</v>
      </c>
      <c r="F17" s="19"/>
      <c r="G17" s="20">
        <v>15900749999.999998</v>
      </c>
      <c r="H17" s="20"/>
      <c r="I17" s="438">
        <v>15939764999.999996</v>
      </c>
      <c r="J17" s="20"/>
      <c r="K17" s="20">
        <v>15988450000</v>
      </c>
      <c r="L17" s="20"/>
      <c r="M17" s="20">
        <v>16359450000</v>
      </c>
    </row>
    <row r="18" spans="1:13" s="21" customFormat="1" ht="17.100000000000001" customHeight="1" x14ac:dyDescent="0.3">
      <c r="A18" s="21" t="s">
        <v>12</v>
      </c>
      <c r="B18" s="164"/>
      <c r="C18" s="164"/>
      <c r="D18" s="164"/>
      <c r="E18" s="19">
        <v>7</v>
      </c>
      <c r="F18" s="19"/>
      <c r="G18" s="20">
        <v>11592949811</v>
      </c>
      <c r="H18" s="20"/>
      <c r="I18" s="438">
        <v>11692919477</v>
      </c>
      <c r="J18" s="20"/>
      <c r="K18" s="20">
        <v>3759447317</v>
      </c>
      <c r="L18" s="20"/>
      <c r="M18" s="20">
        <v>3740186397</v>
      </c>
    </row>
    <row r="19" spans="1:13" s="21" customFormat="1" ht="17.100000000000001" customHeight="1" x14ac:dyDescent="0.3">
      <c r="A19" s="21" t="s">
        <v>13</v>
      </c>
      <c r="D19" s="164"/>
      <c r="E19" s="19"/>
      <c r="F19" s="19"/>
      <c r="G19" s="20">
        <v>692547991</v>
      </c>
      <c r="H19" s="20"/>
      <c r="I19" s="438">
        <v>621286546</v>
      </c>
      <c r="J19" s="20"/>
      <c r="K19" s="20">
        <v>6143475</v>
      </c>
      <c r="L19" s="20"/>
      <c r="M19" s="438">
        <v>8263198</v>
      </c>
    </row>
    <row r="20" spans="1:13" s="21" customFormat="1" ht="17.100000000000001" customHeight="1" x14ac:dyDescent="0.3">
      <c r="A20" s="21" t="s">
        <v>14</v>
      </c>
      <c r="D20" s="164"/>
      <c r="E20" s="19">
        <v>8</v>
      </c>
      <c r="F20" s="19"/>
      <c r="G20" s="7">
        <v>0</v>
      </c>
      <c r="H20" s="20"/>
      <c r="I20" s="439">
        <v>482739314</v>
      </c>
      <c r="J20" s="20"/>
      <c r="K20" s="7">
        <v>0</v>
      </c>
      <c r="L20" s="20"/>
      <c r="M20" s="7">
        <v>0</v>
      </c>
    </row>
    <row r="21" spans="1:13" s="21" customFormat="1" ht="6" customHeight="1" x14ac:dyDescent="0.3">
      <c r="A21" s="164"/>
      <c r="B21" s="164"/>
      <c r="C21" s="164"/>
      <c r="D21" s="164"/>
      <c r="E21" s="19"/>
      <c r="F21" s="19"/>
      <c r="G21" s="20"/>
      <c r="H21" s="20"/>
      <c r="I21" s="20"/>
      <c r="J21" s="20"/>
      <c r="K21" s="20"/>
      <c r="L21" s="20"/>
      <c r="M21" s="20"/>
    </row>
    <row r="22" spans="1:13" s="21" customFormat="1" ht="17.100000000000001" customHeight="1" x14ac:dyDescent="0.3">
      <c r="A22" s="18" t="s">
        <v>15</v>
      </c>
      <c r="D22" s="164"/>
      <c r="E22" s="19"/>
      <c r="F22" s="19"/>
      <c r="G22" s="7">
        <f>SUM(G15:G21)</f>
        <v>31373303864</v>
      </c>
      <c r="H22" s="20"/>
      <c r="I22" s="7">
        <f>SUM(I15:I21)</f>
        <v>30861165662.999996</v>
      </c>
      <c r="J22" s="20"/>
      <c r="K22" s="7">
        <f>SUM(K15:K21)</f>
        <v>20628773843</v>
      </c>
      <c r="L22" s="20"/>
      <c r="M22" s="7">
        <f>SUM(M15:M21)</f>
        <v>20573617351</v>
      </c>
    </row>
    <row r="23" spans="1:13" s="21" customFormat="1" ht="17.100000000000001" customHeight="1" x14ac:dyDescent="0.3">
      <c r="A23" s="164"/>
      <c r="B23" s="164"/>
      <c r="C23" s="164"/>
      <c r="D23" s="164"/>
      <c r="E23" s="19"/>
      <c r="F23" s="19"/>
      <c r="G23" s="20"/>
      <c r="H23" s="20"/>
      <c r="I23" s="20"/>
      <c r="J23" s="20"/>
      <c r="K23" s="20"/>
      <c r="L23" s="20"/>
      <c r="M23" s="20"/>
    </row>
    <row r="24" spans="1:13" s="21" customFormat="1" ht="17.100000000000001" customHeight="1" x14ac:dyDescent="0.3">
      <c r="A24" s="18" t="s">
        <v>16</v>
      </c>
      <c r="B24" s="18"/>
      <c r="C24" s="18"/>
      <c r="D24" s="164"/>
      <c r="E24" s="19"/>
      <c r="F24" s="19"/>
      <c r="G24" s="20"/>
      <c r="H24" s="20"/>
      <c r="I24" s="20"/>
      <c r="J24" s="20"/>
      <c r="K24" s="20"/>
      <c r="L24" s="20"/>
      <c r="M24" s="20"/>
    </row>
    <row r="25" spans="1:13" s="21" customFormat="1" ht="6" customHeight="1" x14ac:dyDescent="0.3">
      <c r="A25" s="164"/>
      <c r="B25" s="164"/>
      <c r="C25" s="164"/>
      <c r="D25" s="164"/>
      <c r="E25" s="19"/>
      <c r="F25" s="19"/>
      <c r="G25" s="20"/>
      <c r="H25" s="20"/>
      <c r="I25" s="20"/>
      <c r="J25" s="20"/>
      <c r="K25" s="20"/>
      <c r="L25" s="20"/>
      <c r="M25" s="20"/>
    </row>
    <row r="26" spans="1:13" s="21" customFormat="1" ht="17.100000000000001" customHeight="1" x14ac:dyDescent="0.3">
      <c r="A26" s="164" t="s">
        <v>17</v>
      </c>
      <c r="B26" s="164"/>
      <c r="C26" s="164"/>
      <c r="D26" s="164"/>
      <c r="E26" s="19">
        <v>9</v>
      </c>
      <c r="F26" s="19"/>
      <c r="G26" s="22">
        <v>827864221</v>
      </c>
      <c r="H26" s="22"/>
      <c r="I26" s="438">
        <v>705099746</v>
      </c>
      <c r="J26" s="22"/>
      <c r="K26" s="22">
        <v>827864221</v>
      </c>
      <c r="L26" s="22"/>
      <c r="M26" s="22">
        <v>705099746</v>
      </c>
    </row>
    <row r="27" spans="1:13" s="21" customFormat="1" ht="17.100000000000001" customHeight="1" x14ac:dyDescent="0.3">
      <c r="A27" s="164" t="s">
        <v>18</v>
      </c>
      <c r="B27" s="164"/>
      <c r="C27" s="164"/>
      <c r="D27" s="164"/>
      <c r="E27" s="19">
        <v>10</v>
      </c>
      <c r="F27" s="19"/>
      <c r="G27" s="22">
        <v>11829489751</v>
      </c>
      <c r="H27" s="22"/>
      <c r="I27" s="438">
        <v>11057723556</v>
      </c>
      <c r="J27" s="22"/>
      <c r="K27" s="22">
        <v>1062687935</v>
      </c>
      <c r="L27" s="22"/>
      <c r="M27" s="22">
        <v>1062687935</v>
      </c>
    </row>
    <row r="28" spans="1:13" s="21" customFormat="1" ht="17.100000000000001" customHeight="1" x14ac:dyDescent="0.3">
      <c r="A28" s="164" t="s">
        <v>19</v>
      </c>
      <c r="B28" s="164"/>
      <c r="C28" s="164"/>
      <c r="D28" s="164"/>
      <c r="E28" s="19">
        <v>11</v>
      </c>
      <c r="F28" s="19"/>
      <c r="G28" s="22">
        <v>0</v>
      </c>
      <c r="H28" s="22"/>
      <c r="I28" s="22">
        <v>0</v>
      </c>
      <c r="J28" s="22"/>
      <c r="K28" s="22">
        <v>7827611591</v>
      </c>
      <c r="L28" s="22"/>
      <c r="M28" s="22">
        <v>7827611591</v>
      </c>
    </row>
    <row r="29" spans="1:13" s="21" customFormat="1" ht="17.100000000000001" customHeight="1" x14ac:dyDescent="0.3">
      <c r="A29" s="164" t="s">
        <v>20</v>
      </c>
      <c r="B29" s="164"/>
      <c r="C29" s="164"/>
      <c r="D29" s="164"/>
      <c r="E29" s="19">
        <v>12</v>
      </c>
      <c r="F29" s="19"/>
      <c r="G29" s="22">
        <v>585421521</v>
      </c>
      <c r="H29" s="22"/>
      <c r="I29" s="438">
        <v>436810605</v>
      </c>
      <c r="J29" s="22"/>
      <c r="K29" s="22">
        <v>0</v>
      </c>
      <c r="L29" s="22"/>
      <c r="M29" s="22">
        <v>0</v>
      </c>
    </row>
    <row r="30" spans="1:13" s="21" customFormat="1" ht="17.100000000000001" customHeight="1" x14ac:dyDescent="0.3">
      <c r="A30" s="164" t="s">
        <v>21</v>
      </c>
      <c r="B30" s="164"/>
      <c r="C30" s="164"/>
      <c r="D30" s="164"/>
      <c r="E30" s="19">
        <v>13</v>
      </c>
      <c r="F30" s="19"/>
      <c r="G30" s="22">
        <v>144283010</v>
      </c>
      <c r="H30" s="22"/>
      <c r="I30" s="438">
        <v>144283009.99999997</v>
      </c>
      <c r="J30" s="22"/>
      <c r="K30" s="22">
        <v>0</v>
      </c>
      <c r="L30" s="22"/>
      <c r="M30" s="22">
        <v>0</v>
      </c>
    </row>
    <row r="31" spans="1:13" s="21" customFormat="1" ht="17.100000000000001" customHeight="1" x14ac:dyDescent="0.3">
      <c r="A31" s="164" t="s">
        <v>22</v>
      </c>
      <c r="B31" s="164"/>
      <c r="C31" s="164"/>
      <c r="D31" s="164"/>
      <c r="E31" s="19">
        <v>14</v>
      </c>
      <c r="F31" s="19"/>
      <c r="G31" s="22">
        <v>2406828241</v>
      </c>
      <c r="H31" s="22"/>
      <c r="I31" s="438">
        <f>2430051890-10841024</f>
        <v>2419210866</v>
      </c>
      <c r="J31" s="22"/>
      <c r="K31" s="22">
        <v>23235474</v>
      </c>
      <c r="L31" s="22"/>
      <c r="M31" s="438">
        <v>23327369</v>
      </c>
    </row>
    <row r="32" spans="1:13" s="21" customFormat="1" ht="17.100000000000001" customHeight="1" x14ac:dyDescent="0.45">
      <c r="A32" s="23" t="s">
        <v>23</v>
      </c>
      <c r="B32" s="164"/>
      <c r="C32" s="164"/>
      <c r="D32" s="164"/>
      <c r="E32" s="19">
        <v>15</v>
      </c>
      <c r="F32" s="19"/>
      <c r="G32" s="22">
        <v>2475257442</v>
      </c>
      <c r="H32" s="22"/>
      <c r="I32" s="438">
        <f>2387999054+10841024</f>
        <v>2398840078</v>
      </c>
      <c r="J32" s="22"/>
      <c r="K32" s="22">
        <v>42618504</v>
      </c>
      <c r="L32" s="22"/>
      <c r="M32" s="438">
        <v>40900087</v>
      </c>
    </row>
    <row r="33" spans="1:13" s="21" customFormat="1" ht="17.100000000000001" customHeight="1" x14ac:dyDescent="0.3">
      <c r="A33" s="164" t="s">
        <v>24</v>
      </c>
      <c r="B33" s="164"/>
      <c r="C33" s="164"/>
      <c r="D33" s="164"/>
      <c r="E33" s="19"/>
      <c r="F33" s="19"/>
      <c r="G33" s="22">
        <v>72992416</v>
      </c>
      <c r="H33" s="22"/>
      <c r="I33" s="438">
        <v>92391181</v>
      </c>
      <c r="J33" s="22"/>
      <c r="K33" s="22">
        <v>634103</v>
      </c>
      <c r="L33" s="22"/>
      <c r="M33" s="438">
        <v>9659831</v>
      </c>
    </row>
    <row r="34" spans="1:13" s="21" customFormat="1" ht="17.100000000000001" customHeight="1" x14ac:dyDescent="0.3">
      <c r="A34" s="164" t="s">
        <v>25</v>
      </c>
      <c r="B34" s="164"/>
      <c r="C34" s="164"/>
      <c r="D34" s="164"/>
      <c r="E34" s="19"/>
      <c r="F34" s="19"/>
      <c r="G34" s="24">
        <f>9950707+352147421-1</f>
        <v>362098127</v>
      </c>
      <c r="H34" s="22"/>
      <c r="I34" s="439">
        <v>312831667</v>
      </c>
      <c r="J34" s="22"/>
      <c r="K34" s="24">
        <f>990190+199460902</f>
        <v>200451092</v>
      </c>
      <c r="L34" s="22"/>
      <c r="M34" s="439">
        <v>202910225</v>
      </c>
    </row>
    <row r="35" spans="1:13" s="21" customFormat="1" ht="6" customHeight="1" x14ac:dyDescent="0.3">
      <c r="A35" s="164"/>
      <c r="B35" s="164"/>
      <c r="C35" s="164"/>
      <c r="D35" s="164"/>
      <c r="E35" s="19"/>
      <c r="F35" s="19"/>
      <c r="G35" s="20"/>
      <c r="H35" s="20"/>
      <c r="I35" s="20"/>
      <c r="J35" s="20"/>
      <c r="K35" s="20"/>
      <c r="L35" s="20"/>
      <c r="M35" s="20"/>
    </row>
    <row r="36" spans="1:13" s="21" customFormat="1" ht="17.100000000000001" customHeight="1" x14ac:dyDescent="0.3">
      <c r="A36" s="18" t="s">
        <v>26</v>
      </c>
      <c r="B36" s="18"/>
      <c r="C36" s="18"/>
      <c r="D36" s="164"/>
      <c r="E36" s="19"/>
      <c r="F36" s="19"/>
      <c r="G36" s="7">
        <f>SUM(G26:G34)</f>
        <v>18704234729</v>
      </c>
      <c r="H36" s="20"/>
      <c r="I36" s="7">
        <f>SUM(I26:I34)</f>
        <v>17567190709</v>
      </c>
      <c r="J36" s="20"/>
      <c r="K36" s="7">
        <f>SUM(K26:K34)</f>
        <v>9985102920</v>
      </c>
      <c r="L36" s="20"/>
      <c r="M36" s="7">
        <f>SUM(M26:M34)</f>
        <v>9872196784</v>
      </c>
    </row>
    <row r="37" spans="1:13" s="21" customFormat="1" ht="6" customHeight="1" x14ac:dyDescent="0.3">
      <c r="A37" s="164"/>
      <c r="B37" s="164"/>
      <c r="C37" s="164"/>
      <c r="D37" s="164"/>
      <c r="E37" s="19"/>
      <c r="F37" s="19"/>
      <c r="G37" s="20"/>
      <c r="H37" s="20"/>
      <c r="I37" s="20"/>
      <c r="J37" s="20"/>
      <c r="K37" s="20"/>
      <c r="L37" s="20"/>
      <c r="M37" s="20"/>
    </row>
    <row r="38" spans="1:13" s="21" customFormat="1" ht="17.100000000000001" customHeight="1" thickBot="1" x14ac:dyDescent="0.35">
      <c r="A38" s="18" t="s">
        <v>27</v>
      </c>
      <c r="B38" s="18"/>
      <c r="C38" s="18"/>
      <c r="D38" s="164"/>
      <c r="E38" s="19"/>
      <c r="F38" s="19"/>
      <c r="G38" s="25">
        <f>+G22+G36</f>
        <v>50077538593</v>
      </c>
      <c r="H38" s="20"/>
      <c r="I38" s="25">
        <f>+I22+I36</f>
        <v>48428356372</v>
      </c>
      <c r="J38" s="20"/>
      <c r="K38" s="25">
        <f>+K22+K36</f>
        <v>30613876763</v>
      </c>
      <c r="L38" s="20"/>
      <c r="M38" s="25">
        <f>+M22+M36</f>
        <v>30445814135</v>
      </c>
    </row>
    <row r="39" spans="1:13" s="21" customFormat="1" ht="17.100000000000001" customHeight="1" thickTop="1" x14ac:dyDescent="0.3">
      <c r="A39" s="18"/>
      <c r="B39" s="18"/>
      <c r="C39" s="18"/>
      <c r="D39" s="164"/>
      <c r="E39" s="19"/>
      <c r="F39" s="19"/>
      <c r="G39" s="20"/>
      <c r="H39" s="20"/>
      <c r="I39" s="20"/>
      <c r="J39" s="20"/>
      <c r="K39" s="20"/>
      <c r="L39" s="20"/>
      <c r="M39" s="20"/>
    </row>
    <row r="40" spans="1:13" s="21" customFormat="1" ht="15.75" customHeight="1" x14ac:dyDescent="0.3">
      <c r="A40" s="18"/>
      <c r="B40" s="18"/>
      <c r="C40" s="18"/>
      <c r="D40" s="164"/>
      <c r="E40" s="19"/>
      <c r="F40" s="19"/>
      <c r="G40" s="20"/>
      <c r="H40" s="20"/>
      <c r="I40" s="20"/>
      <c r="J40" s="20"/>
      <c r="K40" s="20"/>
      <c r="L40" s="20"/>
      <c r="M40" s="20"/>
    </row>
    <row r="41" spans="1:13" s="21" customFormat="1" ht="15.75" customHeight="1" x14ac:dyDescent="0.3">
      <c r="A41" s="18"/>
      <c r="B41" s="18"/>
      <c r="C41" s="18"/>
      <c r="D41" s="164"/>
      <c r="E41" s="19"/>
      <c r="F41" s="19"/>
      <c r="G41" s="20"/>
      <c r="H41" s="20"/>
      <c r="I41" s="20"/>
      <c r="J41" s="20"/>
      <c r="K41" s="20"/>
      <c r="L41" s="20"/>
      <c r="M41" s="20"/>
    </row>
    <row r="42" spans="1:13" s="21" customFormat="1" ht="15.75" customHeight="1" x14ac:dyDescent="0.3">
      <c r="A42" s="18"/>
      <c r="B42" s="18"/>
      <c r="C42" s="18"/>
      <c r="D42" s="164"/>
      <c r="E42" s="19"/>
      <c r="F42" s="19"/>
      <c r="G42" s="20"/>
      <c r="H42" s="20"/>
      <c r="I42" s="20"/>
      <c r="J42" s="20"/>
      <c r="K42" s="20"/>
      <c r="L42" s="20"/>
      <c r="M42" s="20"/>
    </row>
    <row r="43" spans="1:13" s="21" customFormat="1" ht="15.75" customHeight="1" x14ac:dyDescent="0.3">
      <c r="A43" s="18"/>
      <c r="B43" s="18"/>
      <c r="C43" s="18"/>
      <c r="D43" s="164"/>
      <c r="E43" s="19"/>
      <c r="F43" s="19"/>
      <c r="G43" s="20"/>
      <c r="H43" s="20"/>
      <c r="I43" s="20"/>
      <c r="J43" s="20"/>
      <c r="K43" s="20"/>
      <c r="L43" s="20"/>
      <c r="M43" s="20"/>
    </row>
    <row r="44" spans="1:13" s="21" customFormat="1" ht="15.75" customHeight="1" x14ac:dyDescent="0.3">
      <c r="A44" s="18"/>
      <c r="B44" s="18"/>
      <c r="C44" s="18"/>
      <c r="D44" s="164"/>
      <c r="E44" s="19"/>
      <c r="F44" s="19"/>
      <c r="G44" s="20"/>
      <c r="H44" s="20"/>
      <c r="I44" s="20"/>
      <c r="J44" s="20"/>
      <c r="K44" s="20"/>
      <c r="L44" s="20"/>
      <c r="M44" s="20"/>
    </row>
    <row r="45" spans="1:13" s="21" customFormat="1" ht="15.75" customHeight="1" x14ac:dyDescent="0.3">
      <c r="A45" s="18"/>
      <c r="B45" s="18"/>
      <c r="C45" s="18"/>
      <c r="D45" s="164"/>
      <c r="E45" s="19"/>
      <c r="F45" s="19"/>
      <c r="G45" s="20"/>
      <c r="H45" s="20"/>
      <c r="I45" s="20"/>
      <c r="J45" s="20"/>
      <c r="K45" s="20"/>
      <c r="L45" s="20"/>
      <c r="M45" s="20"/>
    </row>
    <row r="46" spans="1:13" s="21" customFormat="1" ht="15.75" customHeight="1" x14ac:dyDescent="0.3">
      <c r="A46" s="18"/>
      <c r="B46" s="18"/>
      <c r="C46" s="18"/>
      <c r="D46" s="164"/>
      <c r="E46" s="19"/>
      <c r="F46" s="19"/>
      <c r="G46" s="20"/>
      <c r="H46" s="20"/>
      <c r="I46" s="20"/>
      <c r="J46" s="20"/>
      <c r="K46" s="20"/>
      <c r="L46" s="20"/>
      <c r="M46" s="20"/>
    </row>
    <row r="47" spans="1:13" s="21" customFormat="1" ht="17.100000000000001" customHeight="1" x14ac:dyDescent="0.3">
      <c r="A47" s="18"/>
      <c r="B47" s="18"/>
      <c r="C47" s="18"/>
      <c r="D47" s="164"/>
      <c r="E47" s="19"/>
      <c r="F47" s="19"/>
      <c r="G47" s="20"/>
      <c r="H47" s="20"/>
      <c r="I47" s="20"/>
      <c r="J47" s="20"/>
      <c r="K47" s="20"/>
      <c r="L47" s="20"/>
      <c r="M47" s="20"/>
    </row>
    <row r="48" spans="1:13" s="21" customFormat="1" ht="17.100000000000001" customHeight="1" x14ac:dyDescent="0.45">
      <c r="A48" s="480" t="s">
        <v>28</v>
      </c>
      <c r="B48" s="480"/>
      <c r="C48" s="480"/>
      <c r="D48" s="480"/>
      <c r="E48" s="480"/>
      <c r="F48" s="480"/>
      <c r="G48" s="480"/>
      <c r="H48" s="480"/>
      <c r="I48" s="480"/>
      <c r="J48" s="480"/>
      <c r="K48" s="480"/>
      <c r="L48" s="480"/>
      <c r="M48" s="480"/>
    </row>
    <row r="49" spans="1:13" s="21" customFormat="1" ht="17.100000000000001" customHeight="1" x14ac:dyDescent="0.45">
      <c r="A49" s="26"/>
      <c r="B49" s="18"/>
      <c r="C49" s="18"/>
      <c r="D49" s="164"/>
      <c r="E49" s="19"/>
      <c r="F49" s="19"/>
      <c r="G49" s="20"/>
      <c r="H49" s="20"/>
      <c r="I49" s="20"/>
      <c r="J49" s="20"/>
      <c r="K49" s="20"/>
      <c r="L49" s="20"/>
      <c r="M49" s="20"/>
    </row>
    <row r="50" spans="1:13" s="21" customFormat="1" ht="20.25" customHeight="1" x14ac:dyDescent="0.45">
      <c r="A50" s="26"/>
      <c r="B50" s="18"/>
      <c r="C50" s="18"/>
      <c r="D50" s="164"/>
      <c r="E50" s="19"/>
      <c r="F50" s="19"/>
      <c r="G50" s="20"/>
      <c r="H50" s="20"/>
      <c r="I50" s="20"/>
      <c r="J50" s="20"/>
      <c r="K50" s="20"/>
      <c r="L50" s="20"/>
      <c r="M50" s="20"/>
    </row>
    <row r="51" spans="1:13" s="21" customFormat="1" ht="3.75" customHeight="1" x14ac:dyDescent="0.45">
      <c r="A51" s="26"/>
      <c r="B51" s="18"/>
      <c r="C51" s="18"/>
      <c r="D51" s="164"/>
      <c r="E51" s="19"/>
      <c r="F51" s="19"/>
      <c r="G51" s="20"/>
      <c r="H51" s="20"/>
      <c r="I51" s="20"/>
      <c r="J51" s="20"/>
      <c r="K51" s="20"/>
      <c r="L51" s="20"/>
      <c r="M51" s="20"/>
    </row>
    <row r="52" spans="1:13" ht="21.9" customHeight="1" x14ac:dyDescent="0.3">
      <c r="A52" s="27" t="s">
        <v>29</v>
      </c>
      <c r="B52" s="27"/>
      <c r="C52" s="27"/>
      <c r="D52" s="27"/>
      <c r="E52" s="27"/>
      <c r="F52" s="28"/>
      <c r="G52" s="7"/>
      <c r="H52" s="7"/>
      <c r="I52" s="7"/>
      <c r="J52" s="7"/>
      <c r="K52" s="7"/>
      <c r="L52" s="7"/>
      <c r="M52" s="7"/>
    </row>
    <row r="53" spans="1:13" ht="18" customHeight="1" x14ac:dyDescent="0.3">
      <c r="A53" s="1" t="str">
        <f>A1</f>
        <v>บริษัท เหมราชพัฒนาที่ดิน จำกัด (มหาชน)</v>
      </c>
      <c r="B53" s="1"/>
      <c r="C53" s="1"/>
      <c r="D53" s="1"/>
    </row>
    <row r="54" spans="1:13" ht="18" customHeight="1" x14ac:dyDescent="0.3">
      <c r="A54" s="1" t="str">
        <f>A2</f>
        <v>งบแสดงฐานะการเงิน</v>
      </c>
      <c r="B54" s="1"/>
      <c r="C54" s="1"/>
      <c r="D54" s="1"/>
    </row>
    <row r="55" spans="1:13" ht="18" customHeight="1" x14ac:dyDescent="0.3">
      <c r="A55" s="5" t="str">
        <f>A3</f>
        <v>ณ วันที่ 31 มีนาคม พ.ศ. 2561</v>
      </c>
      <c r="B55" s="5"/>
      <c r="C55" s="5"/>
      <c r="D55" s="5"/>
      <c r="E55" s="6"/>
      <c r="F55" s="6"/>
      <c r="G55" s="7"/>
      <c r="H55" s="7"/>
      <c r="I55" s="7"/>
      <c r="J55" s="7"/>
      <c r="K55" s="7"/>
      <c r="L55" s="7"/>
      <c r="M55" s="7"/>
    </row>
    <row r="56" spans="1:13" ht="18" customHeight="1" x14ac:dyDescent="0.3"/>
    <row r="57" spans="1:13" ht="18" customHeight="1" x14ac:dyDescent="0.3">
      <c r="G57" s="463" t="str">
        <f>G5</f>
        <v>ข้อมูลทางการเงินรวม</v>
      </c>
      <c r="H57" s="463"/>
      <c r="I57" s="463"/>
      <c r="K57" s="463" t="str">
        <f>K5</f>
        <v>ข้อมูลทางการเงินเฉพาะกิจการ</v>
      </c>
      <c r="L57" s="463"/>
      <c r="M57" s="463"/>
    </row>
    <row r="58" spans="1:13" ht="18" customHeight="1" x14ac:dyDescent="0.3">
      <c r="G58" s="8" t="str">
        <f>G6</f>
        <v>ยังไม่ได้ตรวจสอบ</v>
      </c>
      <c r="H58" s="8"/>
      <c r="I58" s="8" t="str">
        <f>I6</f>
        <v>ตรวจสอบแล้ว</v>
      </c>
      <c r="K58" s="8" t="str">
        <f>K6</f>
        <v>ยังไม่ได้ตรวจสอบ</v>
      </c>
      <c r="L58" s="8"/>
      <c r="M58" s="8" t="str">
        <f>M6</f>
        <v>ตรวจสอบแล้ว</v>
      </c>
    </row>
    <row r="59" spans="1:13" ht="18" customHeight="1" x14ac:dyDescent="0.3">
      <c r="G59" s="10" t="str">
        <f>G7</f>
        <v>31 มีนาคม</v>
      </c>
      <c r="H59" s="10"/>
      <c r="I59" s="10" t="str">
        <f>I7</f>
        <v>31 ธันวาคม</v>
      </c>
      <c r="J59" s="10"/>
      <c r="K59" s="10" t="str">
        <f>K7</f>
        <v>31 มีนาคม</v>
      </c>
      <c r="L59" s="10"/>
      <c r="M59" s="10" t="str">
        <f>M7</f>
        <v>31 ธันวาคม</v>
      </c>
    </row>
    <row r="60" spans="1:13" ht="18" customHeight="1" x14ac:dyDescent="0.3">
      <c r="G60" s="10" t="str">
        <f>G8</f>
        <v>พ.ศ. 2561</v>
      </c>
      <c r="H60" s="10"/>
      <c r="I60" s="10" t="str">
        <f>I8</f>
        <v>พ.ศ. 2560</v>
      </c>
      <c r="J60" s="10"/>
      <c r="K60" s="10" t="str">
        <f>K8</f>
        <v>พ.ศ. 2561</v>
      </c>
      <c r="L60" s="10"/>
      <c r="M60" s="10" t="str">
        <f>M8</f>
        <v>พ.ศ. 2560</v>
      </c>
    </row>
    <row r="61" spans="1:13" ht="18" customHeight="1" x14ac:dyDescent="0.3">
      <c r="A61" s="11"/>
      <c r="B61" s="11"/>
      <c r="C61" s="11"/>
      <c r="D61" s="11"/>
      <c r="E61" s="12" t="s">
        <v>5</v>
      </c>
      <c r="F61" s="13"/>
      <c r="G61" s="14" t="str">
        <f>G9</f>
        <v>บาท</v>
      </c>
      <c r="H61" s="10"/>
      <c r="I61" s="14" t="str">
        <f>I9</f>
        <v>บาท</v>
      </c>
      <c r="J61" s="10"/>
      <c r="K61" s="14" t="str">
        <f>K9</f>
        <v>บาท</v>
      </c>
      <c r="L61" s="10"/>
      <c r="M61" s="14" t="str">
        <f>M9</f>
        <v>บาท</v>
      </c>
    </row>
    <row r="62" spans="1:13" ht="6" customHeight="1" x14ac:dyDescent="0.3">
      <c r="A62" s="15"/>
      <c r="B62" s="15"/>
      <c r="C62" s="15"/>
      <c r="D62" s="15"/>
      <c r="E62" s="29"/>
      <c r="F62" s="17"/>
      <c r="G62" s="20"/>
      <c r="I62" s="20"/>
      <c r="K62" s="20"/>
      <c r="M62" s="20"/>
    </row>
    <row r="63" spans="1:13" ht="18" customHeight="1" x14ac:dyDescent="0.3">
      <c r="A63" s="15" t="s">
        <v>129</v>
      </c>
      <c r="B63" s="15"/>
      <c r="C63" s="15"/>
      <c r="D63" s="15"/>
      <c r="E63" s="436"/>
      <c r="F63" s="13"/>
      <c r="G63" s="30"/>
      <c r="H63" s="30"/>
      <c r="I63" s="30"/>
      <c r="J63" s="30"/>
      <c r="K63" s="30"/>
      <c r="L63" s="30"/>
      <c r="M63" s="30"/>
    </row>
    <row r="64" spans="1:13" ht="6" customHeight="1" x14ac:dyDescent="0.3">
      <c r="A64" s="15"/>
      <c r="B64" s="15"/>
      <c r="C64" s="15"/>
      <c r="D64" s="15"/>
      <c r="E64" s="29"/>
      <c r="F64" s="17"/>
      <c r="G64" s="20"/>
      <c r="I64" s="20"/>
      <c r="K64" s="20"/>
      <c r="M64" s="20"/>
    </row>
    <row r="65" spans="1:13" ht="18" customHeight="1" x14ac:dyDescent="0.3">
      <c r="A65" s="15" t="s">
        <v>30</v>
      </c>
      <c r="B65" s="15"/>
      <c r="C65" s="15"/>
      <c r="D65" s="15"/>
      <c r="E65" s="19"/>
      <c r="F65" s="13"/>
      <c r="G65" s="30"/>
      <c r="H65" s="30"/>
      <c r="I65" s="30"/>
      <c r="J65" s="30"/>
      <c r="K65" s="30"/>
      <c r="L65" s="30"/>
      <c r="M65" s="30"/>
    </row>
    <row r="66" spans="1:13" ht="6" customHeight="1" x14ac:dyDescent="0.3">
      <c r="A66" s="164"/>
      <c r="B66" s="164"/>
      <c r="C66" s="164"/>
      <c r="D66" s="164"/>
      <c r="E66" s="19"/>
      <c r="F66" s="19"/>
      <c r="G66" s="20"/>
      <c r="H66" s="20"/>
      <c r="I66" s="20"/>
      <c r="J66" s="20"/>
      <c r="K66" s="20"/>
      <c r="L66" s="20"/>
      <c r="M66" s="20"/>
    </row>
    <row r="67" spans="1:13" ht="17.100000000000001" customHeight="1" x14ac:dyDescent="0.45">
      <c r="A67" s="23" t="s">
        <v>31</v>
      </c>
      <c r="B67" s="164"/>
      <c r="C67" s="164"/>
      <c r="D67" s="164"/>
      <c r="E67" s="19">
        <v>16</v>
      </c>
      <c r="F67" s="19"/>
      <c r="G67" s="20">
        <v>0</v>
      </c>
      <c r="H67" s="20"/>
      <c r="I67" s="437">
        <v>400000000</v>
      </c>
      <c r="J67" s="20"/>
      <c r="K67" s="20">
        <v>0</v>
      </c>
      <c r="L67" s="20"/>
      <c r="M67" s="437">
        <v>400000000</v>
      </c>
    </row>
    <row r="68" spans="1:13" ht="17.100000000000001" customHeight="1" x14ac:dyDescent="0.3">
      <c r="A68" s="164" t="s">
        <v>32</v>
      </c>
      <c r="B68" s="164"/>
      <c r="C68" s="164"/>
      <c r="D68" s="164"/>
      <c r="E68" s="19">
        <v>17</v>
      </c>
      <c r="F68" s="19"/>
      <c r="G68" s="20">
        <f>2160988659+7000000</f>
        <v>2167988659</v>
      </c>
      <c r="H68" s="20"/>
      <c r="I68" s="437">
        <v>2092906734</v>
      </c>
      <c r="J68" s="20"/>
      <c r="K68" s="20">
        <f>740205378+7000000</f>
        <v>747205378</v>
      </c>
      <c r="L68" s="20"/>
      <c r="M68" s="437">
        <v>507979199</v>
      </c>
    </row>
    <row r="69" spans="1:13" ht="17.100000000000001" customHeight="1" x14ac:dyDescent="0.3">
      <c r="A69" s="3" t="s">
        <v>159</v>
      </c>
      <c r="B69" s="163"/>
      <c r="C69" s="163"/>
      <c r="D69" s="164"/>
      <c r="E69" s="19">
        <v>19</v>
      </c>
      <c r="F69" s="19"/>
      <c r="G69" s="20">
        <v>121961066</v>
      </c>
      <c r="H69" s="20"/>
      <c r="I69" s="20">
        <v>114776964</v>
      </c>
      <c r="J69" s="20"/>
      <c r="K69" s="20">
        <v>26065302</v>
      </c>
      <c r="L69" s="20"/>
      <c r="M69" s="437">
        <v>25778027</v>
      </c>
    </row>
    <row r="70" spans="1:13" ht="17.100000000000001" customHeight="1" x14ac:dyDescent="0.45">
      <c r="A70" s="23" t="s">
        <v>33</v>
      </c>
      <c r="B70" s="164"/>
      <c r="C70" s="164"/>
      <c r="D70" s="164"/>
      <c r="E70" s="19" t="s">
        <v>404</v>
      </c>
      <c r="F70" s="19"/>
      <c r="G70" s="20">
        <v>0</v>
      </c>
      <c r="H70" s="20"/>
      <c r="I70" s="20">
        <v>0</v>
      </c>
      <c r="J70" s="20"/>
      <c r="K70" s="20">
        <v>4353184170</v>
      </c>
      <c r="L70" s="20"/>
      <c r="M70" s="437">
        <v>4365184170</v>
      </c>
    </row>
    <row r="71" spans="1:13" ht="17.100000000000001" customHeight="1" x14ac:dyDescent="0.3">
      <c r="A71" s="164" t="s">
        <v>34</v>
      </c>
      <c r="B71" s="164"/>
      <c r="C71" s="164"/>
      <c r="D71" s="164"/>
      <c r="E71" s="19"/>
      <c r="F71" s="19"/>
      <c r="G71" s="20">
        <v>126703129</v>
      </c>
      <c r="H71" s="20"/>
      <c r="I71" s="20">
        <v>104356994</v>
      </c>
      <c r="J71" s="20"/>
      <c r="K71" s="20">
        <v>15818931</v>
      </c>
      <c r="L71" s="20"/>
      <c r="M71" s="20">
        <v>7156897</v>
      </c>
    </row>
    <row r="72" spans="1:13" ht="17.100000000000001" customHeight="1" x14ac:dyDescent="0.3">
      <c r="A72" s="164" t="s">
        <v>35</v>
      </c>
      <c r="B72" s="164"/>
      <c r="C72" s="164"/>
      <c r="D72" s="164"/>
      <c r="E72" s="19"/>
      <c r="F72" s="19"/>
      <c r="G72" s="20">
        <v>53642502</v>
      </c>
      <c r="H72" s="20"/>
      <c r="I72" s="437">
        <v>89205074</v>
      </c>
      <c r="J72" s="20"/>
      <c r="K72" s="20">
        <v>11236362</v>
      </c>
      <c r="L72" s="20"/>
      <c r="M72" s="20">
        <v>22782458</v>
      </c>
    </row>
    <row r="73" spans="1:13" ht="18" customHeight="1" x14ac:dyDescent="0.3">
      <c r="A73" s="164" t="s">
        <v>36</v>
      </c>
      <c r="B73" s="164"/>
      <c r="C73" s="164"/>
      <c r="D73" s="164"/>
      <c r="E73" s="19"/>
      <c r="F73" s="19"/>
      <c r="G73" s="406"/>
      <c r="H73" s="3"/>
      <c r="I73" s="406"/>
      <c r="J73" s="3"/>
      <c r="K73" s="406"/>
      <c r="L73" s="3"/>
      <c r="M73" s="406"/>
    </row>
    <row r="74" spans="1:13" ht="18" customHeight="1" x14ac:dyDescent="0.3">
      <c r="A74" s="164"/>
      <c r="B74" s="164" t="s">
        <v>37</v>
      </c>
      <c r="C74" s="164"/>
      <c r="D74" s="164"/>
      <c r="E74" s="19">
        <v>8</v>
      </c>
      <c r="F74" s="19"/>
      <c r="G74" s="7">
        <v>0</v>
      </c>
      <c r="H74" s="20"/>
      <c r="I74" s="439">
        <v>32332916</v>
      </c>
      <c r="J74" s="20"/>
      <c r="K74" s="7">
        <v>0</v>
      </c>
      <c r="L74" s="20"/>
      <c r="M74" s="7">
        <v>0</v>
      </c>
    </row>
    <row r="75" spans="1:13" ht="6" customHeight="1" x14ac:dyDescent="0.3">
      <c r="A75" s="164"/>
      <c r="B75" s="164"/>
      <c r="C75" s="164"/>
      <c r="D75" s="164"/>
      <c r="E75" s="19"/>
      <c r="F75" s="19"/>
      <c r="G75" s="20"/>
      <c r="H75" s="20"/>
      <c r="I75" s="20"/>
      <c r="J75" s="20"/>
      <c r="K75" s="20"/>
      <c r="L75" s="20"/>
      <c r="M75" s="20"/>
    </row>
    <row r="76" spans="1:13" ht="18" customHeight="1" x14ac:dyDescent="0.3">
      <c r="A76" s="15" t="s">
        <v>38</v>
      </c>
      <c r="B76" s="15"/>
      <c r="C76" s="15"/>
      <c r="D76" s="164"/>
      <c r="E76" s="19"/>
      <c r="F76" s="19"/>
      <c r="G76" s="7">
        <f>SUM(G67:G74)</f>
        <v>2470295356</v>
      </c>
      <c r="H76" s="20"/>
      <c r="I76" s="7">
        <f>SUM(I67:I74)</f>
        <v>2833578682</v>
      </c>
      <c r="J76" s="20"/>
      <c r="K76" s="7">
        <f>SUM(K67:K74)</f>
        <v>5153510143</v>
      </c>
      <c r="L76" s="20"/>
      <c r="M76" s="7">
        <f>SUM(M67:M74)</f>
        <v>5328880751</v>
      </c>
    </row>
    <row r="77" spans="1:13" ht="18" customHeight="1" x14ac:dyDescent="0.45">
      <c r="A77" s="23"/>
      <c r="B77" s="15"/>
      <c r="C77" s="15"/>
      <c r="D77" s="164"/>
      <c r="E77" s="19"/>
      <c r="F77" s="19"/>
      <c r="G77" s="20"/>
      <c r="H77" s="20"/>
      <c r="I77" s="438"/>
      <c r="J77" s="20"/>
      <c r="K77" s="20"/>
      <c r="L77" s="20"/>
      <c r="M77" s="20"/>
    </row>
    <row r="78" spans="1:13" ht="18" customHeight="1" x14ac:dyDescent="0.3">
      <c r="A78" s="15" t="s">
        <v>39</v>
      </c>
      <c r="B78" s="15"/>
      <c r="C78" s="15"/>
      <c r="D78" s="164"/>
      <c r="E78" s="19"/>
      <c r="F78" s="19"/>
      <c r="G78" s="20"/>
      <c r="H78" s="20"/>
      <c r="I78" s="20"/>
      <c r="J78" s="20"/>
      <c r="K78" s="20"/>
      <c r="L78" s="20"/>
      <c r="M78" s="20"/>
    </row>
    <row r="79" spans="1:13" ht="6" customHeight="1" x14ac:dyDescent="0.3">
      <c r="A79" s="164"/>
      <c r="B79" s="164"/>
      <c r="C79" s="164"/>
      <c r="D79" s="164"/>
      <c r="E79" s="19"/>
      <c r="F79" s="19"/>
      <c r="G79" s="20"/>
      <c r="H79" s="20"/>
      <c r="I79" s="20"/>
      <c r="J79" s="20"/>
      <c r="K79" s="20"/>
      <c r="L79" s="20"/>
      <c r="M79" s="20"/>
    </row>
    <row r="80" spans="1:13" ht="18" customHeight="1" x14ac:dyDescent="0.3">
      <c r="A80" s="201" t="s">
        <v>176</v>
      </c>
      <c r="B80" s="15"/>
      <c r="C80" s="15"/>
      <c r="D80" s="164"/>
      <c r="E80" s="19">
        <v>16</v>
      </c>
      <c r="F80" s="19"/>
      <c r="G80" s="20">
        <v>3941252525</v>
      </c>
      <c r="H80" s="20"/>
      <c r="I80" s="20">
        <v>3936901708</v>
      </c>
      <c r="J80" s="20">
        <v>0</v>
      </c>
      <c r="K80" s="20">
        <v>0</v>
      </c>
      <c r="L80" s="20">
        <v>0</v>
      </c>
      <c r="M80" s="20">
        <v>0</v>
      </c>
    </row>
    <row r="81" spans="1:13" ht="18" customHeight="1" x14ac:dyDescent="0.3">
      <c r="A81" s="201" t="s">
        <v>177</v>
      </c>
      <c r="B81" s="15"/>
      <c r="C81" s="15"/>
      <c r="D81" s="164"/>
      <c r="E81" s="19" t="s">
        <v>402</v>
      </c>
      <c r="F81" s="19"/>
      <c r="G81" s="20">
        <v>0</v>
      </c>
      <c r="H81" s="20"/>
      <c r="I81" s="20">
        <v>0</v>
      </c>
      <c r="J81" s="20">
        <v>0</v>
      </c>
      <c r="K81" s="20">
        <v>986501601</v>
      </c>
      <c r="L81" s="20">
        <v>0</v>
      </c>
      <c r="M81" s="20">
        <v>1016876202</v>
      </c>
    </row>
    <row r="82" spans="1:13" ht="18" customHeight="1" x14ac:dyDescent="0.45">
      <c r="A82" s="23" t="s">
        <v>40</v>
      </c>
      <c r="B82" s="15"/>
      <c r="C82" s="15"/>
      <c r="D82" s="164"/>
      <c r="E82" s="19">
        <v>18</v>
      </c>
      <c r="F82" s="19"/>
      <c r="G82" s="20">
        <v>14104126117</v>
      </c>
      <c r="H82" s="20"/>
      <c r="I82" s="438">
        <v>14102263823</v>
      </c>
      <c r="J82" s="20"/>
      <c r="K82" s="20">
        <v>10110111139</v>
      </c>
      <c r="L82" s="20"/>
      <c r="M82" s="20">
        <v>10108842343</v>
      </c>
    </row>
    <row r="83" spans="1:13" ht="18" customHeight="1" x14ac:dyDescent="0.45">
      <c r="A83" s="23" t="s">
        <v>160</v>
      </c>
      <c r="B83" s="15"/>
      <c r="C83" s="15"/>
      <c r="D83" s="164"/>
      <c r="E83" s="19">
        <v>19</v>
      </c>
      <c r="F83" s="19"/>
      <c r="G83" s="20">
        <v>1959708514</v>
      </c>
      <c r="H83" s="20"/>
      <c r="I83" s="438">
        <v>1658273764</v>
      </c>
      <c r="J83" s="20"/>
      <c r="K83" s="20">
        <v>648282188</v>
      </c>
      <c r="L83" s="20"/>
      <c r="M83" s="438">
        <v>654908278</v>
      </c>
    </row>
    <row r="84" spans="1:13" ht="18" customHeight="1" x14ac:dyDescent="0.3">
      <c r="A84" s="21" t="s">
        <v>41</v>
      </c>
      <c r="B84" s="15"/>
      <c r="C84" s="15"/>
      <c r="D84" s="164"/>
      <c r="E84" s="19"/>
      <c r="F84" s="19"/>
      <c r="G84" s="20">
        <v>951730379</v>
      </c>
      <c r="H84" s="20"/>
      <c r="I84" s="438">
        <v>831887250</v>
      </c>
      <c r="J84" s="20"/>
      <c r="K84" s="20">
        <v>0</v>
      </c>
      <c r="L84" s="20"/>
      <c r="M84" s="20">
        <v>0</v>
      </c>
    </row>
    <row r="85" spans="1:13" ht="18" customHeight="1" x14ac:dyDescent="0.3">
      <c r="A85" s="16" t="s">
        <v>42</v>
      </c>
      <c r="B85" s="15"/>
      <c r="C85" s="15"/>
      <c r="D85" s="164"/>
      <c r="E85" s="19"/>
      <c r="F85" s="19"/>
      <c r="G85" s="20">
        <v>82548644</v>
      </c>
      <c r="H85" s="20"/>
      <c r="I85" s="438">
        <v>80877352</v>
      </c>
      <c r="J85" s="20"/>
      <c r="K85" s="20">
        <v>13567023</v>
      </c>
      <c r="L85" s="20"/>
      <c r="M85" s="438">
        <v>13008373</v>
      </c>
    </row>
    <row r="86" spans="1:13" ht="18" customHeight="1" x14ac:dyDescent="0.3">
      <c r="A86" s="16" t="s">
        <v>43</v>
      </c>
      <c r="B86" s="15"/>
      <c r="C86" s="15"/>
      <c r="D86" s="164"/>
      <c r="E86" s="19"/>
      <c r="F86" s="19"/>
      <c r="G86" s="7">
        <f>240932991-1</f>
        <v>240932990</v>
      </c>
      <c r="H86" s="20"/>
      <c r="I86" s="439">
        <v>232243096</v>
      </c>
      <c r="J86" s="20"/>
      <c r="K86" s="7">
        <v>82106926</v>
      </c>
      <c r="L86" s="20"/>
      <c r="M86" s="439">
        <v>82586368</v>
      </c>
    </row>
    <row r="87" spans="1:13" ht="6" customHeight="1" x14ac:dyDescent="0.3">
      <c r="A87" s="16"/>
      <c r="B87" s="15"/>
      <c r="C87" s="15"/>
      <c r="D87" s="164"/>
      <c r="E87" s="19"/>
      <c r="F87" s="19"/>
      <c r="G87" s="20"/>
      <c r="H87" s="20"/>
      <c r="I87" s="20"/>
      <c r="J87" s="20"/>
      <c r="K87" s="20"/>
      <c r="L87" s="20"/>
      <c r="M87" s="20"/>
    </row>
    <row r="88" spans="1:13" ht="18" customHeight="1" x14ac:dyDescent="0.3">
      <c r="A88" s="15" t="s">
        <v>44</v>
      </c>
      <c r="B88" s="15"/>
      <c r="C88" s="15"/>
      <c r="D88" s="164"/>
      <c r="E88" s="19"/>
      <c r="F88" s="19"/>
      <c r="G88" s="7">
        <f>SUM(G80:G86)</f>
        <v>21280299169</v>
      </c>
      <c r="H88" s="7"/>
      <c r="I88" s="7">
        <f>SUM(I80:I86)</f>
        <v>20842446993</v>
      </c>
      <c r="J88" s="7"/>
      <c r="K88" s="7">
        <f>SUM(K80:K86)</f>
        <v>11840568877</v>
      </c>
      <c r="L88" s="7"/>
      <c r="M88" s="7">
        <f>SUM(M80:M86)</f>
        <v>11876221564</v>
      </c>
    </row>
    <row r="89" spans="1:13" ht="6" customHeight="1" x14ac:dyDescent="0.3">
      <c r="A89" s="164"/>
      <c r="B89" s="164"/>
      <c r="C89" s="164"/>
      <c r="D89" s="164"/>
      <c r="E89" s="19"/>
      <c r="F89" s="19"/>
      <c r="G89" s="20"/>
      <c r="H89" s="20"/>
      <c r="I89" s="20"/>
      <c r="J89" s="20"/>
      <c r="K89" s="20"/>
      <c r="L89" s="20"/>
      <c r="M89" s="20"/>
    </row>
    <row r="90" spans="1:13" ht="18" customHeight="1" x14ac:dyDescent="0.3">
      <c r="A90" s="18" t="s">
        <v>45</v>
      </c>
      <c r="B90" s="18"/>
      <c r="C90" s="18"/>
      <c r="D90" s="164"/>
      <c r="E90" s="19"/>
      <c r="F90" s="19"/>
      <c r="G90" s="7">
        <f>G76+G88</f>
        <v>23750594525</v>
      </c>
      <c r="H90" s="20"/>
      <c r="I90" s="7">
        <f>I76+I88</f>
        <v>23676025675</v>
      </c>
      <c r="J90" s="20"/>
      <c r="K90" s="7">
        <f>K76+K88</f>
        <v>16994079020</v>
      </c>
      <c r="L90" s="20"/>
      <c r="M90" s="7">
        <f>M76+M88</f>
        <v>17205102315</v>
      </c>
    </row>
    <row r="91" spans="1:13" ht="18" customHeight="1" x14ac:dyDescent="0.3">
      <c r="A91" s="18"/>
      <c r="B91" s="18"/>
      <c r="C91" s="18"/>
      <c r="D91" s="164"/>
      <c r="E91" s="19"/>
      <c r="F91" s="19"/>
      <c r="G91" s="20"/>
      <c r="H91" s="20"/>
      <c r="I91" s="20"/>
      <c r="J91" s="20"/>
      <c r="K91" s="20"/>
      <c r="L91" s="20"/>
      <c r="M91" s="20"/>
    </row>
    <row r="92" spans="1:13" ht="18" customHeight="1" x14ac:dyDescent="0.3">
      <c r="A92" s="18"/>
      <c r="B92" s="18"/>
      <c r="C92" s="18"/>
      <c r="D92" s="164"/>
      <c r="E92" s="19"/>
      <c r="F92" s="19"/>
      <c r="G92" s="20"/>
      <c r="H92" s="20"/>
      <c r="I92" s="20"/>
      <c r="J92" s="20"/>
      <c r="K92" s="20"/>
      <c r="L92" s="20"/>
      <c r="M92" s="20"/>
    </row>
    <row r="93" spans="1:13" ht="18" customHeight="1" x14ac:dyDescent="0.3">
      <c r="A93" s="18"/>
      <c r="B93" s="18"/>
      <c r="C93" s="18"/>
      <c r="D93" s="164"/>
      <c r="E93" s="19"/>
      <c r="F93" s="19"/>
      <c r="G93" s="20"/>
      <c r="H93" s="20"/>
      <c r="I93" s="20"/>
      <c r="J93" s="20"/>
      <c r="K93" s="20"/>
      <c r="L93" s="20"/>
      <c r="M93" s="20"/>
    </row>
    <row r="94" spans="1:13" ht="18" customHeight="1" x14ac:dyDescent="0.3">
      <c r="A94" s="18"/>
      <c r="B94" s="18"/>
      <c r="C94" s="18"/>
      <c r="D94" s="164"/>
      <c r="E94" s="19"/>
      <c r="F94" s="19"/>
      <c r="G94" s="20"/>
      <c r="H94" s="20"/>
      <c r="I94" s="20"/>
      <c r="J94" s="20"/>
      <c r="K94" s="20"/>
      <c r="L94" s="20"/>
      <c r="M94" s="20"/>
    </row>
    <row r="95" spans="1:13" ht="18" customHeight="1" x14ac:dyDescent="0.3">
      <c r="A95" s="18"/>
      <c r="B95" s="18"/>
      <c r="C95" s="18"/>
      <c r="D95" s="164"/>
      <c r="E95" s="19"/>
      <c r="F95" s="19"/>
      <c r="G95" s="20"/>
      <c r="H95" s="20"/>
      <c r="I95" s="20"/>
      <c r="J95" s="20"/>
      <c r="K95" s="20"/>
      <c r="L95" s="20"/>
      <c r="M95" s="20"/>
    </row>
    <row r="96" spans="1:13" ht="18" customHeight="1" x14ac:dyDescent="0.3">
      <c r="A96" s="18"/>
      <c r="B96" s="18"/>
      <c r="C96" s="18"/>
      <c r="D96" s="164"/>
      <c r="E96" s="19"/>
      <c r="F96" s="19"/>
      <c r="G96" s="20"/>
      <c r="H96" s="20"/>
      <c r="I96" s="20"/>
      <c r="J96" s="20"/>
      <c r="K96" s="20"/>
      <c r="L96" s="20"/>
      <c r="M96" s="20"/>
    </row>
    <row r="97" spans="1:13" ht="18" customHeight="1" x14ac:dyDescent="0.3">
      <c r="A97" s="18"/>
      <c r="B97" s="18"/>
      <c r="C97" s="18"/>
      <c r="D97" s="164"/>
      <c r="E97" s="19"/>
      <c r="F97" s="19"/>
      <c r="G97" s="20"/>
      <c r="H97" s="20"/>
      <c r="I97" s="20"/>
      <c r="J97" s="20"/>
      <c r="K97" s="20"/>
      <c r="L97" s="20"/>
      <c r="M97" s="20"/>
    </row>
    <row r="98" spans="1:13" ht="18" customHeight="1" x14ac:dyDescent="0.3">
      <c r="A98" s="18"/>
      <c r="B98" s="18"/>
      <c r="C98" s="18"/>
      <c r="D98" s="164"/>
      <c r="E98" s="19"/>
      <c r="F98" s="19"/>
      <c r="G98" s="20"/>
      <c r="H98" s="20"/>
      <c r="I98" s="20"/>
      <c r="J98" s="20"/>
      <c r="K98" s="20"/>
      <c r="L98" s="20"/>
      <c r="M98" s="20"/>
    </row>
    <row r="99" spans="1:13" ht="18" customHeight="1" x14ac:dyDescent="0.3">
      <c r="A99" s="18"/>
      <c r="B99" s="18"/>
      <c r="C99" s="18"/>
      <c r="D99" s="164"/>
      <c r="E99" s="19"/>
      <c r="F99" s="19"/>
      <c r="G99" s="20"/>
      <c r="H99" s="20"/>
      <c r="I99" s="20"/>
      <c r="J99" s="20"/>
      <c r="K99" s="20"/>
      <c r="L99" s="20"/>
      <c r="M99" s="20"/>
    </row>
    <row r="100" spans="1:13" ht="17.25" customHeight="1" x14ac:dyDescent="0.3">
      <c r="A100" s="18"/>
      <c r="B100" s="18"/>
      <c r="C100" s="18"/>
      <c r="D100" s="164"/>
      <c r="E100" s="19"/>
      <c r="F100" s="19"/>
      <c r="G100" s="20"/>
      <c r="H100" s="20"/>
      <c r="I100" s="20"/>
      <c r="J100" s="20"/>
      <c r="K100" s="20"/>
      <c r="L100" s="20"/>
      <c r="M100" s="20"/>
    </row>
    <row r="101" spans="1:13" ht="21.9" customHeight="1" x14ac:dyDescent="0.3">
      <c r="A101" s="27" t="str">
        <f>A52</f>
        <v>หมายเหตุประกอบข้อมูลทางการเงินเป็นส่วนหนึ่งของข้อมูลทางการเงินระหว่างกาลนี้</v>
      </c>
      <c r="B101" s="27"/>
      <c r="C101" s="27"/>
      <c r="D101" s="27"/>
      <c r="E101" s="6"/>
      <c r="F101" s="6"/>
      <c r="G101" s="7"/>
      <c r="H101" s="7"/>
      <c r="I101" s="7"/>
      <c r="J101" s="7"/>
      <c r="K101" s="7"/>
      <c r="L101" s="7"/>
      <c r="M101" s="7"/>
    </row>
    <row r="102" spans="1:13" ht="18" customHeight="1" x14ac:dyDescent="0.3">
      <c r="A102" s="1" t="str">
        <f>A1</f>
        <v>บริษัท เหมราชพัฒนาที่ดิน จำกัด (มหาชน)</v>
      </c>
      <c r="B102" s="1"/>
      <c r="C102" s="1"/>
      <c r="D102" s="1"/>
    </row>
    <row r="103" spans="1:13" ht="18" customHeight="1" x14ac:dyDescent="0.3">
      <c r="A103" s="1" t="str">
        <f>A2</f>
        <v>งบแสดงฐานะการเงิน</v>
      </c>
      <c r="B103" s="1"/>
      <c r="C103" s="1"/>
      <c r="D103" s="1"/>
    </row>
    <row r="104" spans="1:13" ht="18" customHeight="1" x14ac:dyDescent="0.3">
      <c r="A104" s="5" t="str">
        <f>A3</f>
        <v>ณ วันที่ 31 มีนาคม พ.ศ. 2561</v>
      </c>
      <c r="B104" s="5"/>
      <c r="C104" s="5"/>
      <c r="D104" s="5"/>
      <c r="E104" s="6"/>
      <c r="F104" s="6"/>
      <c r="G104" s="7"/>
      <c r="H104" s="7"/>
      <c r="I104" s="7"/>
      <c r="J104" s="7"/>
      <c r="K104" s="7"/>
      <c r="L104" s="7"/>
      <c r="M104" s="7"/>
    </row>
    <row r="105" spans="1:13" ht="18" customHeight="1" x14ac:dyDescent="0.3"/>
    <row r="106" spans="1:13" ht="18" customHeight="1" x14ac:dyDescent="0.3">
      <c r="G106" s="463" t="str">
        <f>G5</f>
        <v>ข้อมูลทางการเงินรวม</v>
      </c>
      <c r="H106" s="463"/>
      <c r="I106" s="463"/>
      <c r="K106" s="463" t="str">
        <f>K5</f>
        <v>ข้อมูลทางการเงินเฉพาะกิจการ</v>
      </c>
      <c r="L106" s="463"/>
      <c r="M106" s="463"/>
    </row>
    <row r="107" spans="1:13" ht="18" customHeight="1" x14ac:dyDescent="0.3">
      <c r="G107" s="8" t="str">
        <f>G6</f>
        <v>ยังไม่ได้ตรวจสอบ</v>
      </c>
      <c r="H107" s="8"/>
      <c r="I107" s="8" t="str">
        <f>I6</f>
        <v>ตรวจสอบแล้ว</v>
      </c>
      <c r="K107" s="8" t="str">
        <f>K6</f>
        <v>ยังไม่ได้ตรวจสอบ</v>
      </c>
      <c r="L107" s="8"/>
      <c r="M107" s="8" t="str">
        <f>M6</f>
        <v>ตรวจสอบแล้ว</v>
      </c>
    </row>
    <row r="108" spans="1:13" ht="18" customHeight="1" x14ac:dyDescent="0.3">
      <c r="G108" s="8" t="str">
        <f>G7</f>
        <v>31 มีนาคม</v>
      </c>
      <c r="H108" s="9"/>
      <c r="I108" s="8" t="str">
        <f>I7</f>
        <v>31 ธันวาคม</v>
      </c>
      <c r="K108" s="8" t="str">
        <f>K7</f>
        <v>31 มีนาคม</v>
      </c>
      <c r="L108" s="9"/>
      <c r="M108" s="8" t="str">
        <f>M7</f>
        <v>31 ธันวาคม</v>
      </c>
    </row>
    <row r="109" spans="1:13" ht="18" customHeight="1" x14ac:dyDescent="0.3">
      <c r="G109" s="10" t="str">
        <f>G8</f>
        <v>พ.ศ. 2561</v>
      </c>
      <c r="H109" s="10"/>
      <c r="I109" s="10" t="str">
        <f>I8</f>
        <v>พ.ศ. 2560</v>
      </c>
      <c r="J109" s="10"/>
      <c r="K109" s="10" t="str">
        <f>K8</f>
        <v>พ.ศ. 2561</v>
      </c>
      <c r="L109" s="10"/>
      <c r="M109" s="10" t="str">
        <f>M8</f>
        <v>พ.ศ. 2560</v>
      </c>
    </row>
    <row r="110" spans="1:13" ht="18" customHeight="1" x14ac:dyDescent="0.3">
      <c r="A110" s="11"/>
      <c r="B110" s="11"/>
      <c r="C110" s="11"/>
      <c r="D110" s="11"/>
      <c r="E110" s="436"/>
      <c r="F110" s="13"/>
      <c r="G110" s="14" t="str">
        <f>G9</f>
        <v>บาท</v>
      </c>
      <c r="H110" s="10"/>
      <c r="I110" s="14" t="str">
        <f>I9</f>
        <v>บาท</v>
      </c>
      <c r="J110" s="10"/>
      <c r="K110" s="14" t="str">
        <f>K9</f>
        <v>บาท</v>
      </c>
      <c r="L110" s="10"/>
      <c r="M110" s="14" t="str">
        <f>M9</f>
        <v>บาท</v>
      </c>
    </row>
    <row r="111" spans="1:13" ht="6" customHeight="1" x14ac:dyDescent="0.3">
      <c r="A111" s="18"/>
      <c r="B111" s="18"/>
      <c r="C111" s="18"/>
      <c r="D111" s="164"/>
      <c r="E111" s="32"/>
      <c r="F111" s="19"/>
      <c r="G111" s="20"/>
      <c r="H111" s="20"/>
      <c r="I111" s="20"/>
      <c r="J111" s="20"/>
      <c r="K111" s="20"/>
      <c r="L111" s="20"/>
      <c r="M111" s="20"/>
    </row>
    <row r="112" spans="1:13" ht="18" customHeight="1" x14ac:dyDescent="0.3">
      <c r="A112" s="18" t="s">
        <v>130</v>
      </c>
      <c r="B112" s="18"/>
      <c r="C112" s="18"/>
      <c r="D112" s="164"/>
      <c r="E112" s="32"/>
      <c r="F112" s="19"/>
      <c r="G112" s="20"/>
      <c r="H112" s="20"/>
      <c r="I112" s="20"/>
      <c r="J112" s="20"/>
      <c r="K112" s="20"/>
      <c r="L112" s="20"/>
      <c r="M112" s="20"/>
    </row>
    <row r="113" spans="1:13" ht="6" customHeight="1" x14ac:dyDescent="0.3">
      <c r="A113" s="18"/>
      <c r="B113" s="18"/>
      <c r="C113" s="18"/>
      <c r="D113" s="164"/>
      <c r="E113" s="32"/>
      <c r="F113" s="19"/>
      <c r="G113" s="20"/>
      <c r="H113" s="20"/>
      <c r="I113" s="20"/>
      <c r="J113" s="20"/>
      <c r="K113" s="20"/>
      <c r="L113" s="20"/>
      <c r="M113" s="20"/>
    </row>
    <row r="114" spans="1:13" ht="18" customHeight="1" x14ac:dyDescent="0.3">
      <c r="A114" s="18" t="s">
        <v>131</v>
      </c>
      <c r="B114" s="18"/>
      <c r="C114" s="18"/>
      <c r="D114" s="164"/>
      <c r="E114" s="19"/>
      <c r="F114" s="19"/>
      <c r="G114" s="20"/>
      <c r="H114" s="20"/>
      <c r="I114" s="20"/>
      <c r="J114" s="20"/>
      <c r="K114" s="20"/>
      <c r="L114" s="20"/>
      <c r="M114" s="20"/>
    </row>
    <row r="115" spans="1:13" ht="6" customHeight="1" x14ac:dyDescent="0.3">
      <c r="A115" s="164"/>
      <c r="B115" s="164"/>
      <c r="C115" s="164"/>
      <c r="D115" s="164"/>
      <c r="E115" s="19"/>
      <c r="F115" s="19"/>
      <c r="G115" s="20"/>
      <c r="H115" s="20"/>
      <c r="I115" s="20"/>
      <c r="J115" s="20"/>
      <c r="K115" s="20"/>
      <c r="L115" s="20"/>
      <c r="M115" s="20"/>
    </row>
    <row r="116" spans="1:13" ht="18" customHeight="1" x14ac:dyDescent="0.3">
      <c r="A116" s="164" t="s">
        <v>46</v>
      </c>
      <c r="B116" s="164"/>
      <c r="C116" s="164"/>
      <c r="D116" s="164"/>
      <c r="E116" s="19"/>
      <c r="F116" s="19"/>
      <c r="G116" s="20"/>
      <c r="H116" s="20"/>
      <c r="I116" s="20"/>
      <c r="J116" s="20"/>
      <c r="K116" s="20"/>
      <c r="L116" s="20"/>
      <c r="M116" s="20"/>
    </row>
    <row r="117" spans="1:13" ht="18" customHeight="1" x14ac:dyDescent="0.3">
      <c r="A117" s="164"/>
      <c r="B117" s="164" t="s">
        <v>47</v>
      </c>
      <c r="C117" s="164"/>
      <c r="D117" s="164"/>
      <c r="E117" s="19"/>
      <c r="F117" s="19"/>
      <c r="G117" s="20"/>
      <c r="H117" s="20"/>
      <c r="I117" s="20"/>
      <c r="J117" s="20"/>
      <c r="K117" s="20"/>
      <c r="L117" s="20"/>
      <c r="M117" s="20"/>
    </row>
    <row r="118" spans="1:13" ht="18" customHeight="1" x14ac:dyDescent="0.3">
      <c r="A118" s="164"/>
      <c r="B118" s="164"/>
      <c r="C118" s="164" t="s">
        <v>172</v>
      </c>
      <c r="D118" s="164"/>
      <c r="E118" s="19"/>
      <c r="F118" s="19"/>
      <c r="G118" s="20"/>
      <c r="H118" s="20"/>
      <c r="I118" s="20"/>
      <c r="J118" s="20"/>
      <c r="K118" s="20"/>
      <c r="L118" s="20"/>
      <c r="M118" s="20"/>
    </row>
    <row r="119" spans="1:13" ht="18" customHeight="1" thickBot="1" x14ac:dyDescent="0.35">
      <c r="A119" s="164"/>
      <c r="B119" s="164"/>
      <c r="C119" s="164"/>
      <c r="D119" s="3" t="s">
        <v>173</v>
      </c>
      <c r="E119" s="19"/>
      <c r="F119" s="19"/>
      <c r="G119" s="440">
        <v>6000000000</v>
      </c>
      <c r="H119" s="20"/>
      <c r="I119" s="440">
        <v>6000000000</v>
      </c>
      <c r="J119" s="20"/>
      <c r="K119" s="440">
        <v>6000000000</v>
      </c>
      <c r="L119" s="20"/>
      <c r="M119" s="440">
        <v>6000000000</v>
      </c>
    </row>
    <row r="120" spans="1:13" ht="6" customHeight="1" thickTop="1" x14ac:dyDescent="0.3">
      <c r="A120" s="164"/>
      <c r="B120" s="164"/>
      <c r="C120" s="164"/>
      <c r="D120" s="164"/>
      <c r="E120" s="19"/>
      <c r="F120" s="19"/>
      <c r="G120" s="20"/>
      <c r="H120" s="20"/>
      <c r="I120" s="20"/>
      <c r="J120" s="20"/>
      <c r="K120" s="20"/>
      <c r="L120" s="20"/>
      <c r="M120" s="20"/>
    </row>
    <row r="121" spans="1:13" ht="18" customHeight="1" x14ac:dyDescent="0.3">
      <c r="A121" s="21"/>
      <c r="B121" s="164" t="s">
        <v>48</v>
      </c>
      <c r="C121" s="164"/>
      <c r="D121" s="164"/>
      <c r="E121" s="19"/>
      <c r="F121" s="19"/>
      <c r="G121" s="20"/>
      <c r="H121" s="20"/>
      <c r="I121" s="20"/>
      <c r="J121" s="20"/>
      <c r="K121" s="20"/>
      <c r="L121" s="20"/>
      <c r="M121" s="20"/>
    </row>
    <row r="122" spans="1:13" ht="18" customHeight="1" x14ac:dyDescent="0.3">
      <c r="A122" s="21"/>
      <c r="B122" s="164"/>
      <c r="C122" s="164" t="s">
        <v>174</v>
      </c>
      <c r="E122" s="19"/>
      <c r="F122" s="19"/>
      <c r="G122" s="20"/>
      <c r="H122" s="20"/>
      <c r="I122" s="20"/>
      <c r="J122" s="20"/>
      <c r="K122" s="20"/>
      <c r="L122" s="20"/>
      <c r="M122" s="20"/>
    </row>
    <row r="123" spans="1:13" ht="18" customHeight="1" x14ac:dyDescent="0.3">
      <c r="A123" s="164"/>
      <c r="B123" s="164"/>
      <c r="C123" s="164"/>
      <c r="D123" s="164" t="s">
        <v>175</v>
      </c>
      <c r="E123" s="19"/>
      <c r="F123" s="19"/>
      <c r="G123" s="438">
        <v>3882074476</v>
      </c>
      <c r="H123" s="20"/>
      <c r="I123" s="438">
        <v>3882074476</v>
      </c>
      <c r="J123" s="441"/>
      <c r="K123" s="438">
        <v>3882074476</v>
      </c>
      <c r="L123" s="20"/>
      <c r="M123" s="20">
        <v>3882074476</v>
      </c>
    </row>
    <row r="124" spans="1:13" ht="18" customHeight="1" x14ac:dyDescent="0.3">
      <c r="A124" s="164" t="s">
        <v>49</v>
      </c>
      <c r="B124" s="18"/>
      <c r="C124" s="18"/>
      <c r="D124" s="164"/>
      <c r="E124" s="19"/>
      <c r="F124" s="19"/>
      <c r="G124" s="438">
        <v>438704620</v>
      </c>
      <c r="H124" s="20"/>
      <c r="I124" s="438">
        <v>438704620</v>
      </c>
      <c r="J124" s="20"/>
      <c r="K124" s="438">
        <v>438704620</v>
      </c>
      <c r="L124" s="20"/>
      <c r="M124" s="20">
        <v>438704620</v>
      </c>
    </row>
    <row r="125" spans="1:13" ht="18" customHeight="1" x14ac:dyDescent="0.3">
      <c r="A125" s="164" t="s">
        <v>50</v>
      </c>
      <c r="B125" s="18"/>
      <c r="C125" s="18"/>
      <c r="D125" s="164"/>
      <c r="E125" s="19"/>
      <c r="F125" s="19"/>
      <c r="G125" s="20"/>
      <c r="H125" s="20"/>
      <c r="I125" s="20"/>
      <c r="J125" s="20"/>
      <c r="K125" s="20"/>
      <c r="L125" s="20"/>
      <c r="M125" s="20"/>
    </row>
    <row r="126" spans="1:13" ht="18" customHeight="1" x14ac:dyDescent="0.3">
      <c r="A126" s="164"/>
      <c r="B126" s="164" t="s">
        <v>51</v>
      </c>
      <c r="C126" s="164"/>
      <c r="E126" s="19"/>
      <c r="F126" s="19"/>
      <c r="G126" s="438">
        <v>600000000</v>
      </c>
      <c r="H126" s="20"/>
      <c r="I126" s="438">
        <v>600000000</v>
      </c>
      <c r="J126" s="19"/>
      <c r="K126" s="438">
        <v>600000000</v>
      </c>
      <c r="L126" s="20"/>
      <c r="M126" s="20">
        <v>600000000</v>
      </c>
    </row>
    <row r="127" spans="1:13" ht="18" customHeight="1" x14ac:dyDescent="0.3">
      <c r="A127" s="164"/>
      <c r="B127" s="164" t="s">
        <v>52</v>
      </c>
      <c r="C127" s="164"/>
      <c r="E127" s="19"/>
      <c r="F127" s="19"/>
      <c r="G127" s="20">
        <v>14763420883</v>
      </c>
      <c r="H127" s="165"/>
      <c r="I127" s="438">
        <v>13419967939</v>
      </c>
      <c r="J127" s="162"/>
      <c r="K127" s="20">
        <v>8795509116</v>
      </c>
      <c r="L127" s="165"/>
      <c r="M127" s="20">
        <v>8389892660</v>
      </c>
    </row>
    <row r="128" spans="1:13" ht="18" customHeight="1" x14ac:dyDescent="0.3">
      <c r="A128" s="164" t="s">
        <v>132</v>
      </c>
      <c r="B128" s="164"/>
      <c r="C128" s="164"/>
      <c r="E128" s="19"/>
      <c r="F128" s="19"/>
      <c r="G128" s="166">
        <v>3426922289</v>
      </c>
      <c r="H128" s="165"/>
      <c r="I128" s="439">
        <v>3472140768</v>
      </c>
      <c r="J128" s="162"/>
      <c r="K128" s="166">
        <v>-96490469</v>
      </c>
      <c r="L128" s="165"/>
      <c r="M128" s="166">
        <v>-69959935.930000007</v>
      </c>
    </row>
    <row r="129" spans="1:21" ht="6" customHeight="1" x14ac:dyDescent="0.3">
      <c r="A129" s="164"/>
      <c r="B129" s="164"/>
      <c r="C129" s="164"/>
      <c r="D129" s="164"/>
      <c r="E129" s="19"/>
      <c r="F129" s="19"/>
      <c r="G129" s="20"/>
      <c r="H129" s="20"/>
      <c r="I129" s="20"/>
      <c r="J129" s="20"/>
      <c r="K129" s="20"/>
      <c r="L129" s="20"/>
      <c r="M129" s="20"/>
    </row>
    <row r="130" spans="1:21" ht="18" customHeight="1" x14ac:dyDescent="0.3">
      <c r="A130" s="2" t="s">
        <v>133</v>
      </c>
      <c r="B130" s="21"/>
      <c r="C130" s="21"/>
      <c r="D130" s="21"/>
      <c r="E130" s="19"/>
      <c r="F130" s="19"/>
      <c r="G130" s="20">
        <f>SUM(G122:G129)</f>
        <v>23111122268</v>
      </c>
      <c r="H130" s="20"/>
      <c r="I130" s="20">
        <f>SUM(I122:I129)</f>
        <v>21812887803</v>
      </c>
      <c r="J130" s="20"/>
      <c r="K130" s="20">
        <f>SUM(K122:K129)</f>
        <v>13619797743</v>
      </c>
      <c r="L130" s="20"/>
      <c r="M130" s="20">
        <f>SUM(M122:M129)</f>
        <v>13240711820.07</v>
      </c>
    </row>
    <row r="131" spans="1:21" ht="18" customHeight="1" x14ac:dyDescent="0.3">
      <c r="A131" s="21" t="s">
        <v>53</v>
      </c>
      <c r="B131" s="21"/>
      <c r="C131" s="21"/>
      <c r="D131" s="21"/>
      <c r="E131" s="19"/>
      <c r="F131" s="19"/>
      <c r="G131" s="7">
        <v>3215821800</v>
      </c>
      <c r="H131" s="20"/>
      <c r="I131" s="439">
        <v>2939442894</v>
      </c>
      <c r="J131" s="20"/>
      <c r="K131" s="7">
        <v>0</v>
      </c>
      <c r="L131" s="20"/>
      <c r="M131" s="7">
        <v>0</v>
      </c>
    </row>
    <row r="132" spans="1:21" ht="6" customHeight="1" x14ac:dyDescent="0.3">
      <c r="A132" s="164"/>
      <c r="B132" s="164"/>
      <c r="C132" s="164"/>
      <c r="D132" s="164"/>
      <c r="E132" s="19"/>
      <c r="F132" s="19"/>
      <c r="G132" s="20"/>
      <c r="H132" s="20"/>
      <c r="I132" s="20"/>
      <c r="J132" s="20"/>
      <c r="K132" s="20"/>
      <c r="L132" s="20"/>
      <c r="M132" s="20"/>
    </row>
    <row r="133" spans="1:21" ht="18" customHeight="1" x14ac:dyDescent="0.3">
      <c r="A133" s="2" t="s">
        <v>134</v>
      </c>
      <c r="B133" s="21"/>
      <c r="C133" s="21"/>
      <c r="D133" s="21"/>
      <c r="E133" s="19"/>
      <c r="F133" s="19"/>
      <c r="G133" s="7">
        <f>SUM(G130:G132)</f>
        <v>26326944068</v>
      </c>
      <c r="H133" s="20"/>
      <c r="I133" s="7">
        <f>SUM(I130:I132)</f>
        <v>24752330697</v>
      </c>
      <c r="J133" s="20"/>
      <c r="K133" s="7">
        <f>SUM(K130:K132)</f>
        <v>13619797743</v>
      </c>
      <c r="L133" s="20"/>
      <c r="M133" s="7">
        <f>SUM(M130:M132)</f>
        <v>13240711820.07</v>
      </c>
    </row>
    <row r="134" spans="1:21" x14ac:dyDescent="0.3">
      <c r="A134" s="2"/>
      <c r="B134" s="2"/>
      <c r="C134" s="2"/>
      <c r="D134" s="2"/>
      <c r="E134" s="13"/>
      <c r="F134" s="13"/>
      <c r="G134" s="20"/>
      <c r="H134" s="31"/>
      <c r="I134" s="20"/>
      <c r="J134" s="20"/>
      <c r="K134" s="20"/>
      <c r="L134" s="20"/>
      <c r="M134" s="20"/>
    </row>
    <row r="135" spans="1:21" ht="18" customHeight="1" thickBot="1" x14ac:dyDescent="0.35">
      <c r="A135" s="2" t="s">
        <v>135</v>
      </c>
      <c r="B135" s="2"/>
      <c r="C135" s="2"/>
      <c r="D135" s="2"/>
      <c r="E135" s="13"/>
      <c r="F135" s="13"/>
      <c r="G135" s="25">
        <f>SUM(G90+G133)</f>
        <v>50077538593</v>
      </c>
      <c r="H135" s="31"/>
      <c r="I135" s="25">
        <f>SUM(I90+I133)</f>
        <v>48428356372</v>
      </c>
      <c r="J135" s="31"/>
      <c r="K135" s="25">
        <f>SUM(K90+K133)</f>
        <v>30613876763</v>
      </c>
      <c r="L135" s="31"/>
      <c r="M135" s="25">
        <f>SUM(M90+M133)</f>
        <v>30445814135.07</v>
      </c>
    </row>
    <row r="136" spans="1:21" ht="18" thickTop="1" x14ac:dyDescent="0.3">
      <c r="A136" s="2"/>
      <c r="B136" s="2"/>
      <c r="C136" s="2"/>
      <c r="D136" s="2"/>
      <c r="E136" s="13"/>
      <c r="F136" s="13"/>
      <c r="G136" s="20"/>
      <c r="H136" s="31"/>
      <c r="I136" s="20"/>
      <c r="J136" s="31"/>
      <c r="K136" s="20"/>
      <c r="L136" s="31"/>
      <c r="M136" s="20"/>
      <c r="R136" s="406"/>
      <c r="S136" s="406"/>
      <c r="T136" s="406"/>
      <c r="U136" s="406"/>
    </row>
    <row r="137" spans="1:21" x14ac:dyDescent="0.3">
      <c r="A137" s="2"/>
      <c r="B137" s="2"/>
      <c r="C137" s="2"/>
      <c r="D137" s="2"/>
      <c r="E137" s="13"/>
      <c r="F137" s="13"/>
      <c r="G137" s="20"/>
      <c r="H137" s="31"/>
      <c r="I137" s="20"/>
      <c r="J137" s="20"/>
      <c r="K137" s="20"/>
      <c r="L137" s="20"/>
      <c r="M137" s="20"/>
    </row>
    <row r="138" spans="1:21" x14ac:dyDescent="0.3">
      <c r="A138" s="2"/>
      <c r="B138" s="2"/>
      <c r="C138" s="2"/>
      <c r="D138" s="2"/>
      <c r="E138" s="13"/>
      <c r="F138" s="13"/>
      <c r="G138" s="20"/>
      <c r="H138" s="31"/>
      <c r="I138" s="20"/>
      <c r="J138" s="20"/>
      <c r="K138" s="20"/>
      <c r="L138" s="20"/>
      <c r="M138" s="20"/>
    </row>
    <row r="139" spans="1:21" x14ac:dyDescent="0.3">
      <c r="A139" s="2"/>
      <c r="B139" s="2"/>
      <c r="C139" s="2"/>
      <c r="D139" s="2"/>
      <c r="E139" s="13"/>
      <c r="F139" s="13"/>
      <c r="G139" s="20"/>
      <c r="H139" s="31"/>
      <c r="I139" s="20"/>
      <c r="J139" s="20"/>
      <c r="K139" s="20"/>
      <c r="L139" s="20"/>
      <c r="M139" s="20"/>
    </row>
    <row r="140" spans="1:21" x14ac:dyDescent="0.3">
      <c r="A140" s="2"/>
      <c r="B140" s="2"/>
      <c r="C140" s="2"/>
      <c r="D140" s="2"/>
      <c r="E140" s="13"/>
      <c r="F140" s="13"/>
      <c r="G140" s="20"/>
      <c r="H140" s="31"/>
      <c r="I140" s="20"/>
      <c r="J140" s="20"/>
      <c r="K140" s="20"/>
      <c r="L140" s="20"/>
      <c r="M140" s="20"/>
    </row>
    <row r="141" spans="1:21" x14ac:dyDescent="0.3">
      <c r="A141" s="2"/>
      <c r="B141" s="2"/>
      <c r="C141" s="2"/>
      <c r="D141" s="2"/>
      <c r="E141" s="13"/>
      <c r="F141" s="13"/>
      <c r="G141" s="20"/>
      <c r="H141" s="31"/>
      <c r="I141" s="20"/>
      <c r="J141" s="20"/>
      <c r="K141" s="20"/>
      <c r="L141" s="20"/>
      <c r="M141" s="20"/>
    </row>
    <row r="142" spans="1:21" x14ac:dyDescent="0.3">
      <c r="A142" s="2"/>
      <c r="B142" s="2"/>
      <c r="C142" s="2"/>
      <c r="D142" s="2"/>
      <c r="E142" s="13"/>
      <c r="F142" s="13"/>
      <c r="G142" s="20"/>
      <c r="H142" s="31"/>
      <c r="I142" s="20"/>
      <c r="J142" s="20"/>
      <c r="K142" s="20"/>
      <c r="L142" s="20"/>
      <c r="M142" s="20"/>
    </row>
    <row r="143" spans="1:21" x14ac:dyDescent="0.3">
      <c r="A143" s="2"/>
      <c r="B143" s="2"/>
      <c r="C143" s="2"/>
      <c r="D143" s="2"/>
      <c r="E143" s="13"/>
      <c r="F143" s="13"/>
      <c r="G143" s="20"/>
      <c r="H143" s="31"/>
      <c r="I143" s="20"/>
      <c r="J143" s="20"/>
      <c r="K143" s="20"/>
      <c r="L143" s="20"/>
      <c r="M143" s="20"/>
    </row>
    <row r="144" spans="1:21" x14ac:dyDescent="0.3">
      <c r="A144" s="2"/>
      <c r="B144" s="2"/>
      <c r="C144" s="2"/>
      <c r="D144" s="2"/>
      <c r="E144" s="13"/>
      <c r="F144" s="13"/>
      <c r="G144" s="20"/>
      <c r="H144" s="31"/>
      <c r="I144" s="20"/>
      <c r="J144" s="20"/>
      <c r="K144" s="20"/>
      <c r="L144" s="20"/>
      <c r="M144" s="20"/>
    </row>
    <row r="145" spans="1:13" x14ac:dyDescent="0.3">
      <c r="A145" s="2"/>
      <c r="B145" s="2"/>
      <c r="C145" s="2"/>
      <c r="D145" s="2"/>
      <c r="E145" s="13"/>
      <c r="F145" s="13"/>
      <c r="G145" s="20"/>
      <c r="H145" s="31"/>
      <c r="I145" s="20"/>
      <c r="J145" s="20"/>
      <c r="K145" s="20"/>
      <c r="L145" s="20"/>
      <c r="M145" s="20"/>
    </row>
    <row r="146" spans="1:13" x14ac:dyDescent="0.3">
      <c r="A146" s="2"/>
      <c r="B146" s="2"/>
      <c r="C146" s="2"/>
      <c r="D146" s="2"/>
      <c r="E146" s="13"/>
      <c r="F146" s="13"/>
      <c r="G146" s="20"/>
      <c r="H146" s="31"/>
      <c r="I146" s="20"/>
      <c r="J146" s="31"/>
      <c r="K146" s="20"/>
      <c r="L146" s="31"/>
      <c r="M146" s="20"/>
    </row>
    <row r="147" spans="1:13" x14ac:dyDescent="0.3">
      <c r="A147" s="2"/>
      <c r="B147" s="2"/>
      <c r="C147" s="2"/>
      <c r="D147" s="2"/>
      <c r="E147" s="13"/>
      <c r="F147" s="13"/>
      <c r="G147" s="20"/>
      <c r="H147" s="31"/>
      <c r="I147" s="20"/>
      <c r="J147" s="31"/>
      <c r="K147" s="20"/>
      <c r="L147" s="31"/>
      <c r="M147" s="20"/>
    </row>
    <row r="148" spans="1:13" ht="14.25" customHeight="1" x14ac:dyDescent="0.3">
      <c r="A148" s="2"/>
      <c r="B148" s="2"/>
      <c r="C148" s="2"/>
      <c r="D148" s="2"/>
      <c r="E148" s="13"/>
      <c r="F148" s="13"/>
      <c r="G148" s="20"/>
      <c r="H148" s="31"/>
      <c r="I148" s="20"/>
      <c r="J148" s="31"/>
      <c r="K148" s="20"/>
      <c r="L148" s="31"/>
      <c r="M148" s="20"/>
    </row>
    <row r="149" spans="1:13" ht="3" customHeight="1" x14ac:dyDescent="0.3">
      <c r="A149" s="2"/>
      <c r="B149" s="2"/>
      <c r="C149" s="2"/>
      <c r="D149" s="2"/>
      <c r="E149" s="13"/>
      <c r="F149" s="13"/>
      <c r="G149" s="20"/>
      <c r="H149" s="31"/>
      <c r="I149" s="20"/>
      <c r="J149" s="31"/>
      <c r="K149" s="20"/>
      <c r="L149" s="31"/>
      <c r="M149" s="20"/>
    </row>
    <row r="150" spans="1:13" ht="21.9" customHeight="1" x14ac:dyDescent="0.3">
      <c r="A150" s="27" t="str">
        <f>A52</f>
        <v>หมายเหตุประกอบข้อมูลทางการเงินเป็นส่วนหนึ่งของข้อมูลทางการเงินระหว่างกาลนี้</v>
      </c>
      <c r="B150" s="27"/>
      <c r="C150" s="27"/>
      <c r="D150" s="27"/>
      <c r="E150" s="6"/>
      <c r="F150" s="6"/>
      <c r="G150" s="7"/>
      <c r="H150" s="7"/>
      <c r="I150" s="7"/>
      <c r="J150" s="7"/>
      <c r="K150" s="7"/>
      <c r="L150" s="7"/>
      <c r="M150" s="7"/>
    </row>
  </sheetData>
  <mergeCells count="7">
    <mergeCell ref="G5:I5"/>
    <mergeCell ref="K5:M5"/>
    <mergeCell ref="G57:I57"/>
    <mergeCell ref="K57:M57"/>
    <mergeCell ref="G106:I106"/>
    <mergeCell ref="K106:M106"/>
    <mergeCell ref="A48:M48"/>
  </mergeCells>
  <pageMargins left="1" right="0.5" top="0.5" bottom="0.6" header="0.49" footer="0.4"/>
  <pageSetup paperSize="9" scale="96" firstPageNumber="2" orientation="portrait" useFirstPageNumber="1" horizontalDpi="1200" verticalDpi="1200" r:id="rId1"/>
  <headerFooter>
    <oddFooter>&amp;R&amp;"Angsana New,Regular"&amp;12&amp;P</oddFooter>
  </headerFooter>
  <rowBreaks count="2" manualBreakCount="2">
    <brk id="52" max="16383" man="1"/>
    <brk id="10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Q149"/>
  <sheetViews>
    <sheetView tabSelected="1" view="pageBreakPreview" topLeftCell="A91" zoomScale="85" zoomScaleNormal="100" zoomScaleSheetLayoutView="85" workbookViewId="0">
      <selection activeCell="K110" sqref="K110"/>
    </sheetView>
  </sheetViews>
  <sheetFormatPr defaultColWidth="9.109375" defaultRowHeight="15" customHeight="1" x14ac:dyDescent="0.2"/>
  <cols>
    <col min="1" max="3" width="1.33203125" style="365" customWidth="1"/>
    <col min="4" max="4" width="32.6640625" style="365" customWidth="1"/>
    <col min="5" max="5" width="6.109375" style="365" customWidth="1"/>
    <col min="6" max="6" width="0.6640625" style="366" customWidth="1"/>
    <col min="7" max="7" width="12.6640625" style="367" customWidth="1"/>
    <col min="8" max="8" width="0.6640625" style="366" customWidth="1"/>
    <col min="9" max="9" width="12.6640625" style="367" customWidth="1"/>
    <col min="10" max="10" width="0.6640625" style="230" customWidth="1"/>
    <col min="11" max="11" width="12.6640625" style="367" customWidth="1"/>
    <col min="12" max="12" width="0.6640625" style="230" customWidth="1"/>
    <col min="13" max="13" width="12.6640625" style="367" customWidth="1"/>
    <col min="14" max="14" width="9.109375" style="365"/>
    <col min="15" max="15" width="13.6640625" style="455" customWidth="1"/>
    <col min="16" max="16" width="9.109375" style="365"/>
    <col min="17" max="17" width="14.6640625" style="365" customWidth="1"/>
    <col min="18" max="16384" width="9.109375" style="365"/>
  </cols>
  <sheetData>
    <row r="1" spans="1:17" ht="15" customHeight="1" x14ac:dyDescent="0.2">
      <c r="A1" s="289" t="s">
        <v>180</v>
      </c>
      <c r="C1" s="248"/>
      <c r="D1" s="294"/>
    </row>
    <row r="2" spans="1:17" ht="15" customHeight="1" x14ac:dyDescent="0.2">
      <c r="A2" s="289" t="s">
        <v>337</v>
      </c>
      <c r="C2" s="248"/>
      <c r="D2" s="248"/>
      <c r="E2" s="366"/>
      <c r="G2" s="230"/>
      <c r="I2" s="230"/>
      <c r="K2" s="230"/>
      <c r="M2" s="230"/>
    </row>
    <row r="3" spans="1:17" ht="15" customHeight="1" x14ac:dyDescent="0.2">
      <c r="A3" s="307" t="str">
        <f>[1]EN8!A3</f>
        <v>For the three-month period ended 31 March 2018</v>
      </c>
      <c r="B3" s="368"/>
      <c r="C3" s="369"/>
      <c r="D3" s="369"/>
      <c r="E3" s="368"/>
      <c r="F3" s="368"/>
      <c r="G3" s="268"/>
      <c r="H3" s="368"/>
      <c r="I3" s="268"/>
      <c r="J3" s="268"/>
      <c r="K3" s="268"/>
      <c r="L3" s="268"/>
      <c r="M3" s="268"/>
    </row>
    <row r="4" spans="1:17" ht="15" customHeight="1" x14ac:dyDescent="0.2">
      <c r="A4" s="456"/>
      <c r="B4" s="366"/>
      <c r="C4" s="294"/>
      <c r="D4" s="294"/>
      <c r="E4" s="366"/>
      <c r="G4" s="230"/>
      <c r="I4" s="230"/>
      <c r="K4" s="230"/>
      <c r="M4" s="230"/>
    </row>
    <row r="5" spans="1:17" ht="15" customHeight="1" x14ac:dyDescent="0.2">
      <c r="A5" s="456"/>
      <c r="B5" s="366"/>
      <c r="C5" s="294"/>
      <c r="D5" s="294"/>
      <c r="E5" s="366"/>
      <c r="G5" s="230"/>
      <c r="I5" s="230"/>
      <c r="K5" s="230"/>
      <c r="M5" s="230"/>
    </row>
    <row r="6" spans="1:17" ht="15" customHeight="1" x14ac:dyDescent="0.2">
      <c r="A6" s="456"/>
      <c r="B6" s="366"/>
      <c r="C6" s="294"/>
      <c r="D6" s="294"/>
      <c r="E6" s="366"/>
      <c r="G6" s="472" t="s">
        <v>183</v>
      </c>
      <c r="H6" s="473"/>
      <c r="I6" s="473"/>
      <c r="J6" s="225"/>
      <c r="K6" s="472" t="s">
        <v>184</v>
      </c>
      <c r="L6" s="473"/>
      <c r="M6" s="473"/>
    </row>
    <row r="7" spans="1:17" s="209" customFormat="1" ht="15" customHeight="1" x14ac:dyDescent="0.2">
      <c r="G7" s="474"/>
      <c r="H7" s="474"/>
      <c r="I7" s="474"/>
      <c r="J7" s="225"/>
      <c r="K7" s="474" t="s">
        <v>185</v>
      </c>
      <c r="L7" s="474"/>
      <c r="M7" s="474"/>
      <c r="O7" s="455"/>
    </row>
    <row r="8" spans="1:17" s="209" customFormat="1" ht="15" customHeight="1" x14ac:dyDescent="0.3">
      <c r="G8" s="262" t="s">
        <v>190</v>
      </c>
      <c r="H8" s="223"/>
      <c r="I8" s="262" t="s">
        <v>191</v>
      </c>
      <c r="J8" s="214"/>
      <c r="K8" s="262" t="s">
        <v>190</v>
      </c>
      <c r="L8" s="223"/>
      <c r="M8" s="262" t="s">
        <v>191</v>
      </c>
    </row>
    <row r="9" spans="1:17" s="209" customFormat="1" ht="15" customHeight="1" x14ac:dyDescent="0.3">
      <c r="A9" s="218"/>
      <c r="B9" s="218"/>
      <c r="C9" s="218"/>
      <c r="D9" s="218"/>
      <c r="E9" s="219" t="s">
        <v>192</v>
      </c>
      <c r="F9" s="220"/>
      <c r="G9" s="263" t="s">
        <v>193</v>
      </c>
      <c r="H9" s="220"/>
      <c r="I9" s="263" t="s">
        <v>193</v>
      </c>
      <c r="J9" s="214"/>
      <c r="K9" s="263" t="s">
        <v>193</v>
      </c>
      <c r="L9" s="220"/>
      <c r="M9" s="263" t="s">
        <v>193</v>
      </c>
    </row>
    <row r="10" spans="1:17" s="373" customFormat="1" ht="15" customHeight="1" x14ac:dyDescent="0.2">
      <c r="A10" s="270" t="s">
        <v>338</v>
      </c>
      <c r="B10" s="365"/>
      <c r="C10" s="370"/>
      <c r="D10" s="370"/>
      <c r="E10" s="371"/>
      <c r="F10" s="372"/>
      <c r="G10" s="426"/>
      <c r="H10" s="372"/>
      <c r="I10" s="426"/>
      <c r="J10" s="372"/>
      <c r="K10" s="426"/>
      <c r="L10" s="372"/>
      <c r="M10" s="426"/>
      <c r="N10" s="370"/>
      <c r="O10" s="455"/>
      <c r="P10" s="370"/>
      <c r="Q10" s="370"/>
    </row>
    <row r="11" spans="1:17" s="373" customFormat="1" ht="15" customHeight="1" x14ac:dyDescent="0.2">
      <c r="A11" s="275" t="s">
        <v>405</v>
      </c>
      <c r="B11" s="365"/>
      <c r="C11" s="365"/>
      <c r="D11" s="370"/>
      <c r="E11" s="371"/>
      <c r="F11" s="372"/>
      <c r="G11" s="374">
        <v>1903032626</v>
      </c>
      <c r="H11" s="375"/>
      <c r="I11" s="374">
        <v>525233524</v>
      </c>
      <c r="J11" s="375"/>
      <c r="K11" s="374">
        <v>431221421</v>
      </c>
      <c r="L11" s="376"/>
      <c r="M11" s="374">
        <v>618941696</v>
      </c>
      <c r="N11" s="370"/>
      <c r="O11" s="455"/>
      <c r="P11" s="370"/>
      <c r="Q11" s="377"/>
    </row>
    <row r="12" spans="1:17" s="373" customFormat="1" ht="15" customHeight="1" x14ac:dyDescent="0.2">
      <c r="A12" s="275" t="s">
        <v>436</v>
      </c>
      <c r="B12" s="365"/>
      <c r="C12" s="365"/>
      <c r="D12" s="370"/>
      <c r="E12" s="371"/>
      <c r="F12" s="372"/>
      <c r="G12" s="374"/>
      <c r="H12" s="376"/>
      <c r="I12" s="374"/>
      <c r="J12" s="376"/>
      <c r="K12" s="374"/>
      <c r="L12" s="376"/>
      <c r="M12" s="374"/>
      <c r="N12" s="370"/>
      <c r="O12" s="455"/>
      <c r="P12" s="370"/>
      <c r="Q12" s="377"/>
    </row>
    <row r="13" spans="1:17" ht="15" customHeight="1" x14ac:dyDescent="0.2">
      <c r="B13" s="365" t="s">
        <v>406</v>
      </c>
      <c r="E13" s="378"/>
      <c r="G13" s="374">
        <v>-21037441</v>
      </c>
      <c r="H13" s="376"/>
      <c r="I13" s="374">
        <v>-547993</v>
      </c>
      <c r="J13" s="376"/>
      <c r="K13" s="374">
        <v>8970</v>
      </c>
      <c r="L13" s="376"/>
      <c r="M13" s="374">
        <v>404932</v>
      </c>
      <c r="Q13" s="377"/>
    </row>
    <row r="14" spans="1:17" s="373" customFormat="1" ht="15" customHeight="1" x14ac:dyDescent="0.2">
      <c r="A14" s="365"/>
      <c r="B14" s="275" t="s">
        <v>339</v>
      </c>
      <c r="C14" s="365"/>
      <c r="D14" s="370"/>
      <c r="E14" s="371"/>
      <c r="F14" s="372"/>
      <c r="G14" s="374">
        <v>0</v>
      </c>
      <c r="H14" s="376"/>
      <c r="I14" s="374">
        <v>0</v>
      </c>
      <c r="J14" s="376"/>
      <c r="K14" s="374">
        <v>-30374601</v>
      </c>
      <c r="L14" s="376"/>
      <c r="M14" s="374">
        <v>-29095980</v>
      </c>
      <c r="N14" s="370"/>
      <c r="O14" s="455"/>
      <c r="P14" s="370"/>
      <c r="Q14" s="377"/>
    </row>
    <row r="15" spans="1:17" s="373" customFormat="1" ht="15" customHeight="1" x14ac:dyDescent="0.2">
      <c r="A15" s="365"/>
      <c r="B15" s="275" t="s">
        <v>340</v>
      </c>
      <c r="C15" s="365"/>
      <c r="D15" s="370"/>
      <c r="E15" s="371" t="s">
        <v>145</v>
      </c>
      <c r="F15" s="372"/>
      <c r="G15" s="374">
        <v>55997078</v>
      </c>
      <c r="H15" s="376"/>
      <c r="I15" s="374">
        <v>54258151</v>
      </c>
      <c r="J15" s="376"/>
      <c r="K15" s="374">
        <v>3505846</v>
      </c>
      <c r="L15" s="376"/>
      <c r="M15" s="374">
        <v>4097825</v>
      </c>
      <c r="N15" s="370"/>
      <c r="O15" s="455"/>
      <c r="P15" s="370"/>
      <c r="Q15" s="377"/>
    </row>
    <row r="16" spans="1:17" s="373" customFormat="1" ht="15" customHeight="1" x14ac:dyDescent="0.2">
      <c r="A16" s="365"/>
      <c r="B16" s="275" t="s">
        <v>341</v>
      </c>
      <c r="C16" s="365"/>
      <c r="D16" s="370"/>
      <c r="E16" s="379"/>
      <c r="F16" s="218"/>
      <c r="G16" s="374">
        <v>1307518</v>
      </c>
      <c r="H16" s="376"/>
      <c r="I16" s="374">
        <v>2868435</v>
      </c>
      <c r="J16" s="376"/>
      <c r="K16" s="374">
        <v>1047195</v>
      </c>
      <c r="L16" s="376"/>
      <c r="M16" s="374">
        <v>2792944</v>
      </c>
      <c r="N16" s="370"/>
      <c r="O16" s="455"/>
      <c r="P16" s="370"/>
      <c r="Q16" s="377"/>
    </row>
    <row r="17" spans="1:17" s="373" customFormat="1" ht="15" customHeight="1" x14ac:dyDescent="0.3">
      <c r="A17" s="365"/>
      <c r="B17" s="457" t="s">
        <v>342</v>
      </c>
      <c r="C17" s="365"/>
      <c r="D17" s="370"/>
      <c r="E17" s="371"/>
      <c r="F17" s="372"/>
      <c r="G17" s="374">
        <v>6899823</v>
      </c>
      <c r="H17" s="380"/>
      <c r="I17" s="380">
        <v>0</v>
      </c>
      <c r="J17" s="380"/>
      <c r="K17" s="374">
        <v>0</v>
      </c>
      <c r="L17" s="380"/>
      <c r="M17" s="380">
        <v>0</v>
      </c>
      <c r="N17" s="370"/>
      <c r="O17" s="370"/>
      <c r="P17" s="370"/>
      <c r="Q17" s="370"/>
    </row>
    <row r="18" spans="1:17" s="370" customFormat="1" ht="15" customHeight="1" x14ac:dyDescent="0.2">
      <c r="B18" s="365" t="s">
        <v>344</v>
      </c>
      <c r="C18" s="365"/>
      <c r="E18" s="371"/>
      <c r="F18" s="385"/>
      <c r="G18" s="380">
        <v>-1104609210</v>
      </c>
      <c r="H18" s="386"/>
      <c r="I18" s="387">
        <v>-70914963</v>
      </c>
      <c r="J18" s="218"/>
      <c r="K18" s="380">
        <v>0</v>
      </c>
      <c r="L18" s="382"/>
      <c r="M18" s="387">
        <v>0</v>
      </c>
      <c r="O18" s="455"/>
      <c r="Q18" s="377"/>
    </row>
    <row r="19" spans="1:17" s="373" customFormat="1" ht="15" customHeight="1" x14ac:dyDescent="0.2">
      <c r="A19" s="365"/>
      <c r="B19" s="365" t="s">
        <v>409</v>
      </c>
      <c r="C19" s="365"/>
      <c r="D19" s="370"/>
      <c r="E19" s="371"/>
      <c r="F19" s="372"/>
      <c r="G19" s="374"/>
      <c r="H19" s="376"/>
      <c r="I19" s="458"/>
      <c r="J19" s="218"/>
      <c r="K19" s="374"/>
      <c r="L19" s="382"/>
      <c r="M19" s="381"/>
      <c r="N19" s="370"/>
      <c r="O19" s="455"/>
      <c r="P19" s="370"/>
      <c r="Q19" s="377"/>
    </row>
    <row r="20" spans="1:17" s="370" customFormat="1" ht="15" customHeight="1" x14ac:dyDescent="0.2">
      <c r="B20" s="365"/>
      <c r="C20" s="365" t="s">
        <v>343</v>
      </c>
      <c r="E20" s="371"/>
      <c r="F20" s="385"/>
      <c r="G20" s="447">
        <v>0</v>
      </c>
      <c r="H20" s="386"/>
      <c r="I20" s="458">
        <v>33335</v>
      </c>
      <c r="J20" s="218"/>
      <c r="K20" s="447">
        <v>0</v>
      </c>
      <c r="L20" s="382"/>
      <c r="M20" s="381">
        <v>0</v>
      </c>
      <c r="O20" s="455"/>
      <c r="Q20" s="377"/>
    </row>
    <row r="21" spans="1:17" s="373" customFormat="1" ht="15" customHeight="1" x14ac:dyDescent="0.2">
      <c r="A21" s="365"/>
      <c r="B21" s="365" t="s">
        <v>233</v>
      </c>
      <c r="C21" s="365"/>
      <c r="D21" s="370"/>
      <c r="E21" s="371"/>
      <c r="F21" s="372"/>
      <c r="G21" s="374">
        <v>1671292</v>
      </c>
      <c r="H21" s="376"/>
      <c r="I21" s="374">
        <v>8684284</v>
      </c>
      <c r="J21" s="376"/>
      <c r="K21" s="374">
        <v>558650</v>
      </c>
      <c r="L21" s="376"/>
      <c r="M21" s="374">
        <v>501014</v>
      </c>
      <c r="N21" s="370"/>
      <c r="O21" s="455"/>
      <c r="P21" s="370"/>
      <c r="Q21" s="377"/>
    </row>
    <row r="22" spans="1:17" s="373" customFormat="1" ht="15" customHeight="1" x14ac:dyDescent="0.2">
      <c r="A22" s="365"/>
      <c r="B22" s="365" t="s">
        <v>345</v>
      </c>
      <c r="C22" s="365"/>
      <c r="D22" s="370"/>
      <c r="E22" s="371"/>
      <c r="F22" s="372"/>
      <c r="G22" s="374">
        <v>-176448545</v>
      </c>
      <c r="H22" s="376"/>
      <c r="I22" s="374">
        <v>-263697776</v>
      </c>
      <c r="J22" s="376"/>
      <c r="K22" s="374">
        <v>-167671893</v>
      </c>
      <c r="L22" s="376"/>
      <c r="M22" s="374">
        <v>-265489100</v>
      </c>
      <c r="N22" s="370"/>
      <c r="O22" s="455"/>
      <c r="P22" s="370"/>
      <c r="Q22" s="377"/>
    </row>
    <row r="23" spans="1:17" s="373" customFormat="1" ht="15" customHeight="1" x14ac:dyDescent="0.2">
      <c r="A23" s="365"/>
      <c r="B23" s="457" t="s">
        <v>346</v>
      </c>
      <c r="C23" s="365"/>
      <c r="D23" s="370"/>
      <c r="E23" s="371"/>
      <c r="F23" s="372"/>
      <c r="G23" s="374">
        <v>0</v>
      </c>
      <c r="H23" s="376"/>
      <c r="I23" s="374">
        <v>-24937502</v>
      </c>
      <c r="J23" s="376"/>
      <c r="K23" s="374">
        <v>-378459685</v>
      </c>
      <c r="L23" s="376"/>
      <c r="M23" s="374">
        <v>-585399762</v>
      </c>
      <c r="N23" s="370"/>
      <c r="O23" s="455"/>
      <c r="P23" s="370"/>
      <c r="Q23" s="377"/>
    </row>
    <row r="24" spans="1:17" s="373" customFormat="1" ht="15" customHeight="1" x14ac:dyDescent="0.2">
      <c r="A24" s="365"/>
      <c r="B24" s="457" t="s">
        <v>268</v>
      </c>
      <c r="C24" s="365"/>
      <c r="D24" s="370"/>
      <c r="E24" s="371"/>
      <c r="F24" s="372"/>
      <c r="G24" s="374">
        <v>175303033</v>
      </c>
      <c r="H24" s="376"/>
      <c r="I24" s="374">
        <v>328458535</v>
      </c>
      <c r="J24" s="376"/>
      <c r="K24" s="374">
        <v>169019445</v>
      </c>
      <c r="L24" s="376"/>
      <c r="M24" s="374">
        <v>235906849</v>
      </c>
      <c r="N24" s="370"/>
      <c r="O24" s="455"/>
      <c r="P24" s="370"/>
      <c r="Q24" s="377"/>
    </row>
    <row r="25" spans="1:17" s="373" customFormat="1" ht="15" customHeight="1" x14ac:dyDescent="0.2">
      <c r="A25" s="365"/>
      <c r="B25" s="365" t="s">
        <v>347</v>
      </c>
      <c r="C25" s="365"/>
      <c r="D25" s="370"/>
      <c r="E25" s="371"/>
      <c r="F25" s="372"/>
      <c r="G25" s="374"/>
      <c r="H25" s="376"/>
      <c r="I25" s="374"/>
      <c r="J25" s="376"/>
      <c r="K25" s="374"/>
      <c r="L25" s="376"/>
      <c r="M25" s="374"/>
      <c r="N25" s="370"/>
      <c r="O25" s="455"/>
      <c r="P25" s="370"/>
      <c r="Q25" s="377"/>
    </row>
    <row r="26" spans="1:17" s="373" customFormat="1" ht="15" customHeight="1" x14ac:dyDescent="0.2">
      <c r="A26" s="365"/>
      <c r="B26" s="365"/>
      <c r="C26" s="365" t="s">
        <v>270</v>
      </c>
      <c r="D26" s="370"/>
      <c r="E26" s="269" t="s">
        <v>146</v>
      </c>
      <c r="F26" s="372"/>
      <c r="G26" s="374">
        <v>-671539059</v>
      </c>
      <c r="H26" s="376"/>
      <c r="I26" s="374">
        <v>-262367461</v>
      </c>
      <c r="J26" s="376"/>
      <c r="K26" s="374">
        <v>0</v>
      </c>
      <c r="L26" s="376"/>
      <c r="M26" s="374">
        <v>0</v>
      </c>
      <c r="N26" s="370"/>
      <c r="O26" s="455"/>
      <c r="P26" s="370"/>
      <c r="Q26" s="377"/>
    </row>
    <row r="27" spans="1:17" s="373" customFormat="1" ht="15" customHeight="1" x14ac:dyDescent="0.2">
      <c r="A27" s="275" t="s">
        <v>437</v>
      </c>
      <c r="B27" s="365"/>
      <c r="C27" s="365"/>
      <c r="D27" s="370"/>
      <c r="E27" s="388"/>
      <c r="F27" s="372"/>
      <c r="G27" s="374"/>
      <c r="H27" s="376"/>
      <c r="I27" s="374"/>
      <c r="J27" s="376"/>
      <c r="K27" s="374"/>
      <c r="L27" s="376"/>
      <c r="M27" s="374"/>
      <c r="N27" s="370"/>
      <c r="O27" s="455"/>
      <c r="P27" s="370"/>
      <c r="Q27" s="377"/>
    </row>
    <row r="28" spans="1:17" s="373" customFormat="1" ht="15" customHeight="1" x14ac:dyDescent="0.2">
      <c r="A28" s="365"/>
      <c r="B28" s="223" t="s">
        <v>348</v>
      </c>
      <c r="C28" s="223"/>
      <c r="D28" s="370"/>
      <c r="E28" s="371"/>
      <c r="F28" s="372"/>
      <c r="G28" s="374">
        <v>-28960075</v>
      </c>
      <c r="H28" s="376"/>
      <c r="I28" s="374">
        <v>-107901525</v>
      </c>
      <c r="J28" s="376"/>
      <c r="K28" s="461">
        <v>-82396311</v>
      </c>
      <c r="L28" s="376"/>
      <c r="M28" s="374">
        <v>147820002</v>
      </c>
      <c r="N28" s="370"/>
      <c r="O28" s="455"/>
      <c r="P28" s="370"/>
      <c r="Q28" s="377"/>
    </row>
    <row r="29" spans="1:17" s="373" customFormat="1" ht="15" customHeight="1" x14ac:dyDescent="0.2">
      <c r="A29" s="365"/>
      <c r="B29" s="223" t="s">
        <v>199</v>
      </c>
      <c r="C29" s="223"/>
      <c r="D29" s="370"/>
      <c r="E29" s="371"/>
      <c r="F29" s="372"/>
      <c r="G29" s="374">
        <v>148135214</v>
      </c>
      <c r="H29" s="376"/>
      <c r="I29" s="374">
        <v>-275599698</v>
      </c>
      <c r="J29" s="376"/>
      <c r="K29" s="374">
        <v>-19260920</v>
      </c>
      <c r="L29" s="376"/>
      <c r="M29" s="374">
        <v>-56208333</v>
      </c>
      <c r="N29" s="370"/>
      <c r="O29" s="455"/>
      <c r="P29" s="370"/>
      <c r="Q29" s="377"/>
    </row>
    <row r="30" spans="1:17" s="373" customFormat="1" ht="15" customHeight="1" x14ac:dyDescent="0.2">
      <c r="A30" s="365"/>
      <c r="B30" s="223" t="s">
        <v>200</v>
      </c>
      <c r="C30" s="365"/>
      <c r="D30" s="370"/>
      <c r="E30" s="371"/>
      <c r="F30" s="372"/>
      <c r="G30" s="374">
        <v>19102691</v>
      </c>
      <c r="H30" s="376"/>
      <c r="I30" s="374">
        <v>-743455</v>
      </c>
      <c r="J30" s="376"/>
      <c r="K30" s="374">
        <v>2119723</v>
      </c>
      <c r="L30" s="376"/>
      <c r="M30" s="374">
        <v>-543201</v>
      </c>
      <c r="N30" s="370"/>
      <c r="O30" s="455"/>
      <c r="P30" s="370"/>
      <c r="Q30" s="377"/>
    </row>
    <row r="31" spans="1:17" s="373" customFormat="1" ht="15" customHeight="1" x14ac:dyDescent="0.2">
      <c r="A31" s="365"/>
      <c r="B31" s="365" t="s">
        <v>211</v>
      </c>
      <c r="C31" s="365"/>
      <c r="D31" s="370"/>
      <c r="E31" s="371"/>
      <c r="F31" s="372"/>
      <c r="G31" s="374">
        <v>-83120278</v>
      </c>
      <c r="H31" s="376"/>
      <c r="I31" s="374">
        <v>-235783</v>
      </c>
      <c r="J31" s="376"/>
      <c r="K31" s="374">
        <v>1599469</v>
      </c>
      <c r="L31" s="376"/>
      <c r="M31" s="374">
        <v>538906</v>
      </c>
      <c r="N31" s="370"/>
      <c r="O31" s="455"/>
      <c r="P31" s="370"/>
      <c r="Q31" s="377"/>
    </row>
    <row r="32" spans="1:17" s="373" customFormat="1" ht="15" customHeight="1" x14ac:dyDescent="0.2">
      <c r="A32" s="365"/>
      <c r="B32" s="222" t="s">
        <v>218</v>
      </c>
      <c r="C32" s="222"/>
      <c r="D32" s="370"/>
      <c r="E32" s="371"/>
      <c r="F32" s="372"/>
      <c r="G32" s="374">
        <v>175201833</v>
      </c>
      <c r="H32" s="376"/>
      <c r="I32" s="374">
        <v>462821565</v>
      </c>
      <c r="J32" s="376"/>
      <c r="K32" s="374">
        <v>203737244</v>
      </c>
      <c r="L32" s="376"/>
      <c r="M32" s="461">
        <v>39732013</v>
      </c>
      <c r="N32" s="370"/>
      <c r="O32" s="455"/>
      <c r="P32" s="370"/>
      <c r="Q32" s="377"/>
    </row>
    <row r="33" spans="1:17" s="373" customFormat="1" ht="15" customHeight="1" x14ac:dyDescent="0.3">
      <c r="A33" s="365"/>
      <c r="B33" s="365" t="s">
        <v>231</v>
      </c>
      <c r="C33" s="222"/>
      <c r="D33" s="370"/>
      <c r="E33" s="383"/>
      <c r="F33" s="372"/>
      <c r="G33" s="374">
        <v>-28776768</v>
      </c>
      <c r="H33" s="376"/>
      <c r="I33" s="374">
        <v>-24689496</v>
      </c>
      <c r="J33" s="376"/>
      <c r="K33" s="374">
        <v>-6526346</v>
      </c>
      <c r="L33" s="376"/>
      <c r="M33" s="374">
        <v>-6076463</v>
      </c>
      <c r="N33" s="370"/>
      <c r="O33" s="370"/>
      <c r="P33" s="370"/>
      <c r="Q33" s="370"/>
    </row>
    <row r="34" spans="1:17" s="373" customFormat="1" ht="15" customHeight="1" x14ac:dyDescent="0.2">
      <c r="A34" s="365"/>
      <c r="B34" s="365" t="s">
        <v>222</v>
      </c>
      <c r="C34" s="365"/>
      <c r="D34" s="370"/>
      <c r="E34" s="371"/>
      <c r="F34" s="372"/>
      <c r="G34" s="374">
        <v>-35562571</v>
      </c>
      <c r="H34" s="376"/>
      <c r="I34" s="374">
        <v>-14077651</v>
      </c>
      <c r="J34" s="376"/>
      <c r="K34" s="374">
        <v>-11546096</v>
      </c>
      <c r="L34" s="376"/>
      <c r="M34" s="374">
        <v>-5434597</v>
      </c>
      <c r="N34" s="370"/>
      <c r="O34" s="455"/>
      <c r="P34" s="370"/>
      <c r="Q34" s="377"/>
    </row>
    <row r="35" spans="1:17" s="373" customFormat="1" ht="15" customHeight="1" x14ac:dyDescent="0.2">
      <c r="A35" s="365"/>
      <c r="B35" s="365" t="s">
        <v>234</v>
      </c>
      <c r="C35" s="365"/>
      <c r="D35" s="370"/>
      <c r="E35" s="371"/>
      <c r="F35" s="372"/>
      <c r="G35" s="390">
        <v>-23643022</v>
      </c>
      <c r="H35" s="391"/>
      <c r="I35" s="390">
        <v>-23454439</v>
      </c>
      <c r="J35" s="391"/>
      <c r="K35" s="390">
        <v>-479441</v>
      </c>
      <c r="L35" s="234"/>
      <c r="M35" s="390">
        <v>-25348258</v>
      </c>
      <c r="N35" s="370"/>
      <c r="O35" s="455"/>
      <c r="P35" s="370"/>
      <c r="Q35" s="377"/>
    </row>
    <row r="36" spans="1:17" s="373" customFormat="1" ht="8.1" customHeight="1" x14ac:dyDescent="0.2">
      <c r="A36" s="365"/>
      <c r="B36" s="365"/>
      <c r="C36" s="370"/>
      <c r="D36" s="370"/>
      <c r="E36" s="371"/>
      <c r="F36" s="372"/>
      <c r="G36" s="374"/>
      <c r="H36" s="375"/>
      <c r="I36" s="374"/>
      <c r="J36" s="375"/>
      <c r="K36" s="374"/>
      <c r="L36" s="376"/>
      <c r="M36" s="374"/>
      <c r="N36" s="370"/>
      <c r="O36" s="455"/>
      <c r="P36" s="370"/>
      <c r="Q36" s="377"/>
    </row>
    <row r="37" spans="1:17" s="373" customFormat="1" ht="15" customHeight="1" x14ac:dyDescent="0.2">
      <c r="A37" s="275" t="s">
        <v>349</v>
      </c>
      <c r="B37" s="365"/>
      <c r="C37" s="370"/>
      <c r="D37" s="370"/>
      <c r="E37" s="371"/>
      <c r="F37" s="372"/>
      <c r="G37" s="374">
        <f>SUM(G11:G35)</f>
        <v>312954139</v>
      </c>
      <c r="H37" s="376"/>
      <c r="I37" s="374">
        <f>SUM(I11:I35)</f>
        <v>313190087</v>
      </c>
      <c r="J37" s="376"/>
      <c r="K37" s="374">
        <f>SUM(K11:K35)</f>
        <v>116102670</v>
      </c>
      <c r="L37" s="376"/>
      <c r="M37" s="374">
        <f>SUM(M11:M35)</f>
        <v>77140487</v>
      </c>
      <c r="N37" s="370"/>
      <c r="O37" s="455"/>
      <c r="P37" s="370"/>
      <c r="Q37" s="377"/>
    </row>
    <row r="38" spans="1:17" s="373" customFormat="1" ht="11.25" customHeight="1" x14ac:dyDescent="0.2">
      <c r="A38" s="365"/>
      <c r="C38" s="365"/>
      <c r="D38" s="370"/>
      <c r="E38" s="371"/>
      <c r="F38" s="372"/>
      <c r="G38" s="380"/>
      <c r="H38" s="381"/>
      <c r="I38" s="374"/>
      <c r="J38" s="381"/>
      <c r="K38" s="380"/>
      <c r="L38" s="381"/>
      <c r="M38" s="374"/>
      <c r="N38" s="370"/>
      <c r="O38" s="455"/>
      <c r="P38" s="370"/>
      <c r="Q38" s="377"/>
    </row>
    <row r="39" spans="1:17" s="373" customFormat="1" ht="15" customHeight="1" x14ac:dyDescent="0.2">
      <c r="A39" s="365" t="s">
        <v>350</v>
      </c>
      <c r="B39" s="365"/>
      <c r="C39" s="365"/>
      <c r="D39" s="370"/>
      <c r="E39" s="371"/>
      <c r="F39" s="372"/>
      <c r="G39" s="380">
        <v>5683650</v>
      </c>
      <c r="H39" s="381"/>
      <c r="I39" s="380">
        <v>67880515</v>
      </c>
      <c r="J39" s="381"/>
      <c r="K39" s="380">
        <v>6149505</v>
      </c>
      <c r="L39" s="381"/>
      <c r="M39" s="380">
        <v>2472610</v>
      </c>
      <c r="N39" s="370"/>
      <c r="O39" s="455"/>
      <c r="P39" s="370"/>
      <c r="Q39" s="377"/>
    </row>
    <row r="40" spans="1:17" s="373" customFormat="1" ht="15" customHeight="1" x14ac:dyDescent="0.2">
      <c r="A40" s="275" t="s">
        <v>351</v>
      </c>
      <c r="B40" s="365"/>
      <c r="C40" s="365"/>
      <c r="D40" s="370"/>
      <c r="E40" s="371"/>
      <c r="F40" s="372"/>
      <c r="G40" s="380">
        <v>-292723256</v>
      </c>
      <c r="H40" s="381"/>
      <c r="I40" s="380">
        <v>-452148223</v>
      </c>
      <c r="J40" s="381"/>
      <c r="K40" s="380">
        <v>-139835466</v>
      </c>
      <c r="L40" s="381"/>
      <c r="M40" s="380">
        <v>-241770768</v>
      </c>
      <c r="N40" s="370"/>
      <c r="O40" s="455"/>
      <c r="P40" s="370"/>
      <c r="Q40" s="377"/>
    </row>
    <row r="41" spans="1:17" s="373" customFormat="1" ht="15" customHeight="1" x14ac:dyDescent="0.2">
      <c r="A41" s="275" t="s">
        <v>352</v>
      </c>
      <c r="B41" s="365"/>
      <c r="C41" s="365"/>
      <c r="D41" s="370"/>
      <c r="E41" s="371"/>
      <c r="F41" s="372"/>
      <c r="G41" s="380">
        <v>35023730</v>
      </c>
      <c r="H41" s="381"/>
      <c r="I41" s="380">
        <v>0</v>
      </c>
      <c r="J41" s="381"/>
      <c r="K41" s="380">
        <v>9709839</v>
      </c>
      <c r="L41" s="381"/>
      <c r="M41" s="380">
        <v>585399762</v>
      </c>
      <c r="N41" s="370"/>
      <c r="O41" s="455"/>
      <c r="P41" s="370"/>
      <c r="Q41" s="377"/>
    </row>
    <row r="42" spans="1:17" s="373" customFormat="1" ht="15" customHeight="1" x14ac:dyDescent="0.2">
      <c r="A42" s="365" t="s">
        <v>353</v>
      </c>
      <c r="B42" s="365"/>
      <c r="C42" s="365"/>
      <c r="D42" s="370"/>
      <c r="E42" s="371"/>
      <c r="F42" s="372"/>
      <c r="G42" s="392">
        <v>-1752345</v>
      </c>
      <c r="H42" s="393"/>
      <c r="I42" s="392">
        <v>-18888775</v>
      </c>
      <c r="J42" s="393"/>
      <c r="K42" s="392">
        <v>-1284571</v>
      </c>
      <c r="L42" s="393"/>
      <c r="M42" s="392">
        <v>-5923571</v>
      </c>
      <c r="N42" s="370"/>
      <c r="O42" s="455"/>
      <c r="P42" s="370"/>
      <c r="Q42" s="377"/>
    </row>
    <row r="43" spans="1:17" s="373" customFormat="1" ht="11.25" customHeight="1" x14ac:dyDescent="0.2">
      <c r="A43" s="365"/>
      <c r="B43" s="365"/>
      <c r="C43" s="370"/>
      <c r="D43" s="370"/>
      <c r="E43" s="371"/>
      <c r="F43" s="372"/>
      <c r="G43" s="380"/>
      <c r="H43" s="372"/>
      <c r="I43" s="380"/>
      <c r="J43" s="372"/>
      <c r="K43" s="380"/>
      <c r="L43" s="381"/>
      <c r="M43" s="380"/>
      <c r="N43" s="370"/>
      <c r="O43" s="455"/>
      <c r="P43" s="370"/>
      <c r="Q43" s="377"/>
    </row>
    <row r="44" spans="1:17" s="373" customFormat="1" ht="15" customHeight="1" x14ac:dyDescent="0.2">
      <c r="A44" s="275" t="s">
        <v>439</v>
      </c>
      <c r="B44" s="365"/>
      <c r="C44" s="248"/>
      <c r="D44" s="370"/>
      <c r="E44" s="371"/>
      <c r="F44" s="372"/>
      <c r="G44" s="394">
        <f>SUM(G37,G39:G42)</f>
        <v>59185918</v>
      </c>
      <c r="H44" s="372"/>
      <c r="I44" s="394">
        <f>SUM(I37,I39:I42)</f>
        <v>-89966396</v>
      </c>
      <c r="J44" s="372"/>
      <c r="K44" s="394">
        <f>SUM(K37,K39:K42)</f>
        <v>-9158023</v>
      </c>
      <c r="L44" s="384"/>
      <c r="M44" s="394">
        <f>SUM(M37,M39:M42)</f>
        <v>417318520</v>
      </c>
      <c r="N44" s="370"/>
      <c r="O44" s="455"/>
      <c r="P44" s="370"/>
      <c r="Q44" s="377"/>
    </row>
    <row r="45" spans="1:17" s="373" customFormat="1" ht="15" customHeight="1" x14ac:dyDescent="0.2">
      <c r="A45" s="275"/>
      <c r="B45" s="365"/>
      <c r="C45" s="248"/>
      <c r="D45" s="370"/>
      <c r="E45" s="371"/>
      <c r="F45" s="372"/>
      <c r="G45" s="384"/>
      <c r="H45" s="372"/>
      <c r="I45" s="384"/>
      <c r="J45" s="372"/>
      <c r="K45" s="384"/>
      <c r="L45" s="384"/>
      <c r="M45" s="384"/>
      <c r="N45" s="370"/>
      <c r="O45" s="455"/>
      <c r="P45" s="370"/>
      <c r="Q45" s="377"/>
    </row>
    <row r="46" spans="1:17" s="373" customFormat="1" ht="15" customHeight="1" x14ac:dyDescent="0.2">
      <c r="A46" s="275"/>
      <c r="B46" s="365"/>
      <c r="C46" s="248"/>
      <c r="D46" s="370"/>
      <c r="E46" s="371"/>
      <c r="F46" s="372"/>
      <c r="G46" s="384"/>
      <c r="H46" s="372"/>
      <c r="I46" s="384"/>
      <c r="J46" s="372"/>
      <c r="K46" s="384"/>
      <c r="L46" s="384"/>
      <c r="M46" s="384"/>
      <c r="N46" s="370"/>
      <c r="O46" s="455"/>
      <c r="P46" s="370"/>
      <c r="Q46" s="377"/>
    </row>
    <row r="47" spans="1:17" s="373" customFormat="1" ht="15" customHeight="1" x14ac:dyDescent="0.2">
      <c r="A47" s="275"/>
      <c r="B47" s="365"/>
      <c r="C47" s="248"/>
      <c r="D47" s="370"/>
      <c r="E47" s="371"/>
      <c r="F47" s="372"/>
      <c r="G47" s="384"/>
      <c r="H47" s="372"/>
      <c r="I47" s="384"/>
      <c r="J47" s="372"/>
      <c r="K47" s="384"/>
      <c r="L47" s="384"/>
      <c r="M47" s="384"/>
      <c r="N47" s="370"/>
      <c r="O47" s="455"/>
      <c r="P47" s="370"/>
      <c r="Q47" s="377"/>
    </row>
    <row r="48" spans="1:17" s="373" customFormat="1" ht="15" customHeight="1" x14ac:dyDescent="0.2">
      <c r="A48" s="275"/>
      <c r="B48" s="365"/>
      <c r="C48" s="248"/>
      <c r="D48" s="370"/>
      <c r="E48" s="371"/>
      <c r="F48" s="372"/>
      <c r="G48" s="384"/>
      <c r="H48" s="372"/>
      <c r="I48" s="384"/>
      <c r="J48" s="372"/>
      <c r="K48" s="384"/>
      <c r="L48" s="384"/>
      <c r="M48" s="384"/>
      <c r="N48" s="370"/>
      <c r="O48" s="455"/>
      <c r="P48" s="370"/>
      <c r="Q48" s="377"/>
    </row>
    <row r="49" spans="1:17" s="373" customFormat="1" ht="15" customHeight="1" x14ac:dyDescent="0.2">
      <c r="A49" s="275"/>
      <c r="B49" s="365"/>
      <c r="C49" s="248"/>
      <c r="D49" s="370"/>
      <c r="E49" s="371"/>
      <c r="F49" s="372"/>
      <c r="G49" s="384"/>
      <c r="H49" s="372"/>
      <c r="I49" s="384"/>
      <c r="J49" s="372"/>
      <c r="K49" s="384"/>
      <c r="L49" s="384"/>
      <c r="M49" s="384"/>
      <c r="N49" s="370"/>
      <c r="O49" s="455"/>
      <c r="P49" s="370"/>
      <c r="Q49" s="377"/>
    </row>
    <row r="50" spans="1:17" s="373" customFormat="1" ht="15" customHeight="1" x14ac:dyDescent="0.2">
      <c r="A50" s="275"/>
      <c r="B50" s="365"/>
      <c r="C50" s="248"/>
      <c r="D50" s="370"/>
      <c r="E50" s="371"/>
      <c r="F50" s="372"/>
      <c r="G50" s="384"/>
      <c r="H50" s="372"/>
      <c r="I50" s="384"/>
      <c r="J50" s="372"/>
      <c r="K50" s="384"/>
      <c r="L50" s="384"/>
      <c r="M50" s="384"/>
      <c r="N50" s="370"/>
      <c r="O50" s="455"/>
      <c r="P50" s="370"/>
      <c r="Q50" s="377"/>
    </row>
    <row r="51" spans="1:17" s="373" customFormat="1" ht="15" customHeight="1" x14ac:dyDescent="0.2">
      <c r="A51" s="275"/>
      <c r="B51" s="365"/>
      <c r="C51" s="248"/>
      <c r="D51" s="370"/>
      <c r="E51" s="371"/>
      <c r="F51" s="372"/>
      <c r="G51" s="384"/>
      <c r="H51" s="372"/>
      <c r="I51" s="384"/>
      <c r="J51" s="372"/>
      <c r="K51" s="384"/>
      <c r="L51" s="384"/>
      <c r="M51" s="384"/>
      <c r="N51" s="370"/>
      <c r="O51" s="455"/>
      <c r="P51" s="370"/>
      <c r="Q51" s="377"/>
    </row>
    <row r="52" spans="1:17" s="373" customFormat="1" ht="15" customHeight="1" x14ac:dyDescent="0.2">
      <c r="A52" s="275"/>
      <c r="B52" s="365"/>
      <c r="C52" s="248"/>
      <c r="D52" s="370"/>
      <c r="E52" s="371"/>
      <c r="F52" s="372"/>
      <c r="G52" s="384"/>
      <c r="H52" s="372"/>
      <c r="I52" s="384"/>
      <c r="J52" s="372"/>
      <c r="K52" s="384"/>
      <c r="L52" s="384"/>
      <c r="M52" s="384"/>
      <c r="N52" s="370"/>
      <c r="O52" s="455"/>
      <c r="P52" s="370"/>
      <c r="Q52" s="377"/>
    </row>
    <row r="53" spans="1:17" s="373" customFormat="1" ht="15" customHeight="1" x14ac:dyDescent="0.2">
      <c r="A53" s="275"/>
      <c r="B53" s="365"/>
      <c r="C53" s="248"/>
      <c r="D53" s="370"/>
      <c r="E53" s="371"/>
      <c r="F53" s="372"/>
      <c r="G53" s="384"/>
      <c r="H53" s="372"/>
      <c r="I53" s="384"/>
      <c r="J53" s="372"/>
      <c r="K53" s="384"/>
      <c r="L53" s="384"/>
      <c r="M53" s="384"/>
      <c r="N53" s="370"/>
      <c r="O53" s="455"/>
      <c r="P53" s="370"/>
      <c r="Q53" s="377"/>
    </row>
    <row r="54" spans="1:17" s="373" customFormat="1" ht="15" customHeight="1" x14ac:dyDescent="0.2">
      <c r="A54" s="275"/>
      <c r="B54" s="365"/>
      <c r="C54" s="248"/>
      <c r="D54" s="370"/>
      <c r="E54" s="371"/>
      <c r="F54" s="372"/>
      <c r="G54" s="384"/>
      <c r="H54" s="372"/>
      <c r="I54" s="384"/>
      <c r="J54" s="372"/>
      <c r="K54" s="384"/>
      <c r="L54" s="384"/>
      <c r="M54" s="384"/>
      <c r="N54" s="370"/>
      <c r="O54" s="455"/>
      <c r="P54" s="370"/>
      <c r="Q54" s="377"/>
    </row>
    <row r="55" spans="1:17" s="373" customFormat="1" ht="15" customHeight="1" x14ac:dyDescent="0.2">
      <c r="A55" s="275"/>
      <c r="B55" s="365"/>
      <c r="C55" s="248"/>
      <c r="D55" s="370"/>
      <c r="E55" s="371"/>
      <c r="F55" s="372"/>
      <c r="G55" s="384"/>
      <c r="H55" s="372"/>
      <c r="I55" s="384"/>
      <c r="J55" s="372"/>
      <c r="K55" s="384"/>
      <c r="L55" s="384"/>
      <c r="M55" s="384"/>
      <c r="N55" s="370"/>
      <c r="O55" s="455"/>
      <c r="P55" s="370"/>
      <c r="Q55" s="377"/>
    </row>
    <row r="56" spans="1:17" s="373" customFormat="1" ht="15" customHeight="1" x14ac:dyDescent="0.2">
      <c r="A56" s="275"/>
      <c r="B56" s="365"/>
      <c r="C56" s="248"/>
      <c r="D56" s="370"/>
      <c r="E56" s="371"/>
      <c r="F56" s="372"/>
      <c r="G56" s="384"/>
      <c r="H56" s="372"/>
      <c r="I56" s="384"/>
      <c r="J56" s="372"/>
      <c r="K56" s="384"/>
      <c r="L56" s="384"/>
      <c r="M56" s="384"/>
      <c r="N56" s="370"/>
      <c r="O56" s="455"/>
      <c r="P56" s="370"/>
      <c r="Q56" s="377"/>
    </row>
    <row r="57" spans="1:17" s="373" customFormat="1" ht="7.5" customHeight="1" x14ac:dyDescent="0.2">
      <c r="A57" s="275"/>
      <c r="B57" s="365"/>
      <c r="C57" s="248"/>
      <c r="D57" s="370"/>
      <c r="E57" s="371"/>
      <c r="F57" s="372"/>
      <c r="G57" s="384"/>
      <c r="H57" s="372"/>
      <c r="I57" s="384"/>
      <c r="J57" s="372"/>
      <c r="K57" s="384"/>
      <c r="L57" s="384"/>
      <c r="M57" s="384"/>
      <c r="N57" s="370"/>
      <c r="O57" s="455"/>
      <c r="P57" s="370"/>
      <c r="Q57" s="377"/>
    </row>
    <row r="58" spans="1:17" s="372" customFormat="1" ht="21.9" customHeight="1" x14ac:dyDescent="0.2">
      <c r="A58" s="232" t="str">
        <f>'[1]EN2-4'!A53</f>
        <v>The accompanying notes are an integral part of this interim financial information.</v>
      </c>
      <c r="B58" s="368"/>
      <c r="C58" s="395"/>
      <c r="D58" s="395"/>
      <c r="E58" s="396"/>
      <c r="F58" s="397"/>
      <c r="G58" s="394"/>
      <c r="H58" s="397"/>
      <c r="I58" s="394"/>
      <c r="J58" s="394"/>
      <c r="K58" s="394"/>
      <c r="L58" s="394"/>
      <c r="M58" s="394"/>
      <c r="N58" s="385"/>
      <c r="O58" s="455"/>
      <c r="P58" s="385"/>
      <c r="Q58" s="377"/>
    </row>
    <row r="59" spans="1:17" ht="14.1" customHeight="1" x14ac:dyDescent="0.2">
      <c r="A59" s="289" t="str">
        <f>A1</f>
        <v>Hemaraj Land and Development Public Company Limited</v>
      </c>
      <c r="C59" s="248"/>
      <c r="D59" s="294"/>
      <c r="Q59" s="377"/>
    </row>
    <row r="60" spans="1:17" ht="14.1" customHeight="1" x14ac:dyDescent="0.2">
      <c r="A60" s="289" t="str">
        <f>A2</f>
        <v>Statements of Cash Flows (Unaudited)</v>
      </c>
      <c r="C60" s="248"/>
      <c r="D60" s="248"/>
      <c r="Q60" s="377"/>
    </row>
    <row r="61" spans="1:17" ht="14.1" customHeight="1" x14ac:dyDescent="0.2">
      <c r="A61" s="459" t="str">
        <f>A3</f>
        <v>For the three-month period ended 31 March 2018</v>
      </c>
      <c r="B61" s="368"/>
      <c r="C61" s="369"/>
      <c r="D61" s="369"/>
      <c r="E61" s="368"/>
      <c r="F61" s="368"/>
      <c r="G61" s="268"/>
      <c r="H61" s="368"/>
      <c r="I61" s="268"/>
      <c r="J61" s="268"/>
      <c r="K61" s="268"/>
      <c r="L61" s="268"/>
      <c r="M61" s="268"/>
      <c r="Q61" s="377"/>
    </row>
    <row r="62" spans="1:17" ht="14.1" customHeight="1" x14ac:dyDescent="0.2">
      <c r="A62" s="456"/>
      <c r="B62" s="366"/>
      <c r="C62" s="294"/>
      <c r="D62" s="294"/>
      <c r="E62" s="366"/>
      <c r="G62" s="230"/>
      <c r="I62" s="230"/>
      <c r="K62" s="230"/>
      <c r="M62" s="230"/>
      <c r="Q62" s="377"/>
    </row>
    <row r="63" spans="1:17" ht="14.1" customHeight="1" x14ac:dyDescent="0.2">
      <c r="A63" s="456"/>
      <c r="B63" s="366"/>
      <c r="C63" s="294"/>
      <c r="D63" s="294"/>
      <c r="E63" s="366"/>
      <c r="G63" s="230"/>
      <c r="I63" s="230"/>
      <c r="K63" s="230"/>
      <c r="M63" s="230"/>
      <c r="Q63" s="377"/>
    </row>
    <row r="64" spans="1:17" ht="14.1" customHeight="1" x14ac:dyDescent="0.2">
      <c r="A64" s="456"/>
      <c r="B64" s="366"/>
      <c r="C64" s="294"/>
      <c r="D64" s="294"/>
      <c r="E64" s="366"/>
      <c r="G64" s="472" t="s">
        <v>183</v>
      </c>
      <c r="H64" s="473"/>
      <c r="I64" s="473"/>
      <c r="J64" s="225"/>
      <c r="K64" s="472" t="s">
        <v>184</v>
      </c>
      <c r="L64" s="473"/>
      <c r="M64" s="473"/>
      <c r="Q64" s="377"/>
    </row>
    <row r="65" spans="1:17" s="209" customFormat="1" ht="14.1" customHeight="1" x14ac:dyDescent="0.2">
      <c r="G65" s="474"/>
      <c r="H65" s="474"/>
      <c r="I65" s="474"/>
      <c r="J65" s="225"/>
      <c r="K65" s="474" t="s">
        <v>185</v>
      </c>
      <c r="L65" s="474"/>
      <c r="M65" s="474"/>
      <c r="O65" s="455"/>
      <c r="Q65" s="377"/>
    </row>
    <row r="66" spans="1:17" s="209" customFormat="1" ht="15" customHeight="1" x14ac:dyDescent="0.3">
      <c r="G66" s="214" t="str">
        <f t="shared" ref="G66:M67" si="0">G8</f>
        <v>2018</v>
      </c>
      <c r="H66" s="214">
        <f t="shared" si="0"/>
        <v>0</v>
      </c>
      <c r="I66" s="214" t="str">
        <f t="shared" si="0"/>
        <v>2017</v>
      </c>
      <c r="J66" s="214">
        <f t="shared" si="0"/>
        <v>0</v>
      </c>
      <c r="K66" s="214" t="str">
        <f t="shared" si="0"/>
        <v>2018</v>
      </c>
      <c r="L66" s="214">
        <f t="shared" si="0"/>
        <v>0</v>
      </c>
      <c r="M66" s="214" t="str">
        <f t="shared" si="0"/>
        <v>2017</v>
      </c>
    </row>
    <row r="67" spans="1:17" s="209" customFormat="1" ht="15" customHeight="1" x14ac:dyDescent="0.3">
      <c r="A67" s="218"/>
      <c r="B67" s="218"/>
      <c r="C67" s="218"/>
      <c r="D67" s="218"/>
      <c r="E67" s="219" t="s">
        <v>192</v>
      </c>
      <c r="F67" s="220"/>
      <c r="G67" s="263" t="str">
        <f t="shared" si="0"/>
        <v>Baht</v>
      </c>
      <c r="H67" s="214">
        <f t="shared" si="0"/>
        <v>0</v>
      </c>
      <c r="I67" s="263" t="str">
        <f t="shared" si="0"/>
        <v>Baht</v>
      </c>
      <c r="J67" s="214">
        <f t="shared" si="0"/>
        <v>0</v>
      </c>
      <c r="K67" s="263" t="str">
        <f t="shared" si="0"/>
        <v>Baht</v>
      </c>
      <c r="L67" s="214">
        <f t="shared" si="0"/>
        <v>0</v>
      </c>
      <c r="M67" s="263" t="str">
        <f t="shared" si="0"/>
        <v>Baht</v>
      </c>
    </row>
    <row r="68" spans="1:17" s="373" customFormat="1" ht="14.1" customHeight="1" x14ac:dyDescent="0.2">
      <c r="A68" s="248" t="s">
        <v>354</v>
      </c>
      <c r="B68" s="365"/>
      <c r="C68" s="370"/>
      <c r="D68" s="370"/>
      <c r="E68" s="371"/>
      <c r="F68" s="372"/>
      <c r="G68" s="380"/>
      <c r="H68" s="372"/>
      <c r="I68" s="380"/>
      <c r="J68" s="381"/>
      <c r="K68" s="380"/>
      <c r="L68" s="381"/>
      <c r="M68" s="380"/>
      <c r="N68" s="370"/>
      <c r="O68" s="455"/>
      <c r="P68" s="370"/>
      <c r="Q68" s="377"/>
    </row>
    <row r="69" spans="1:17" s="373" customFormat="1" ht="14.1" customHeight="1" x14ac:dyDescent="0.2">
      <c r="A69" s="365" t="s">
        <v>373</v>
      </c>
      <c r="B69" s="365"/>
      <c r="C69" s="365"/>
      <c r="D69" s="399"/>
      <c r="E69" s="379"/>
      <c r="F69" s="218"/>
      <c r="G69" s="380">
        <v>0</v>
      </c>
      <c r="H69" s="393"/>
      <c r="I69" s="374">
        <v>0</v>
      </c>
      <c r="J69" s="393"/>
      <c r="K69" s="380">
        <v>-66500000</v>
      </c>
      <c r="L69" s="398"/>
      <c r="M69" s="210">
        <v>-30000000</v>
      </c>
      <c r="N69" s="370"/>
      <c r="O69" s="455"/>
      <c r="P69" s="370"/>
      <c r="Q69" s="377"/>
    </row>
    <row r="70" spans="1:17" s="373" customFormat="1" ht="14.1" customHeight="1" x14ac:dyDescent="0.2">
      <c r="A70" s="365" t="s">
        <v>374</v>
      </c>
      <c r="B70" s="365"/>
      <c r="C70" s="365"/>
      <c r="D70" s="370"/>
      <c r="E70" s="379"/>
      <c r="F70" s="218"/>
      <c r="G70" s="376">
        <v>39015000</v>
      </c>
      <c r="H70" s="393"/>
      <c r="I70" s="376">
        <v>458150000</v>
      </c>
      <c r="J70" s="393"/>
      <c r="K70" s="376">
        <v>437500000</v>
      </c>
      <c r="L70" s="398"/>
      <c r="M70" s="376">
        <v>102400000</v>
      </c>
      <c r="N70" s="370"/>
      <c r="O70" s="455"/>
      <c r="P70" s="370"/>
      <c r="Q70" s="377"/>
    </row>
    <row r="71" spans="1:17" s="373" customFormat="1" ht="14.1" customHeight="1" x14ac:dyDescent="0.2">
      <c r="A71" s="365" t="s">
        <v>355</v>
      </c>
      <c r="B71" s="365"/>
      <c r="C71" s="365"/>
      <c r="D71" s="370"/>
      <c r="E71" s="379"/>
      <c r="F71" s="218"/>
      <c r="G71" s="376"/>
      <c r="H71" s="393"/>
      <c r="I71" s="376"/>
      <c r="J71" s="393"/>
      <c r="K71" s="376"/>
      <c r="L71" s="398"/>
      <c r="M71" s="376"/>
      <c r="N71" s="370"/>
      <c r="O71" s="455"/>
      <c r="P71" s="370"/>
      <c r="Q71" s="377"/>
    </row>
    <row r="72" spans="1:17" s="373" customFormat="1" ht="14.1" customHeight="1" x14ac:dyDescent="0.2">
      <c r="A72" s="365"/>
      <c r="B72" s="365" t="s">
        <v>438</v>
      </c>
      <c r="C72" s="365"/>
      <c r="D72" s="370"/>
      <c r="E72" s="400">
        <v>9</v>
      </c>
      <c r="F72" s="218"/>
      <c r="G72" s="376">
        <v>7999527</v>
      </c>
      <c r="H72" s="393"/>
      <c r="I72" s="374">
        <v>0</v>
      </c>
      <c r="J72" s="393"/>
      <c r="K72" s="376">
        <v>7999527</v>
      </c>
      <c r="L72" s="398"/>
      <c r="M72" s="210">
        <v>0</v>
      </c>
      <c r="N72" s="370"/>
      <c r="O72" s="455"/>
      <c r="P72" s="370"/>
      <c r="Q72" s="377"/>
    </row>
    <row r="73" spans="1:17" s="373" customFormat="1" ht="14.1" customHeight="1" x14ac:dyDescent="0.2">
      <c r="A73" s="365" t="s">
        <v>356</v>
      </c>
      <c r="B73" s="365"/>
      <c r="C73" s="365"/>
      <c r="D73" s="370"/>
      <c r="E73" s="400">
        <v>10</v>
      </c>
      <c r="F73" s="372"/>
      <c r="G73" s="381">
        <v>-115546200</v>
      </c>
      <c r="H73" s="372"/>
      <c r="I73" s="381">
        <v>-310374100</v>
      </c>
      <c r="J73" s="372"/>
      <c r="K73" s="381">
        <v>0</v>
      </c>
      <c r="L73" s="381"/>
      <c r="M73" s="374">
        <v>0</v>
      </c>
      <c r="N73" s="370"/>
      <c r="O73" s="455"/>
      <c r="P73" s="370"/>
      <c r="Q73" s="377"/>
    </row>
    <row r="74" spans="1:17" s="373" customFormat="1" ht="14.1" customHeight="1" x14ac:dyDescent="0.2">
      <c r="A74" s="365" t="s">
        <v>355</v>
      </c>
      <c r="B74" s="365"/>
      <c r="C74" s="365"/>
      <c r="D74" s="370"/>
      <c r="E74" s="379"/>
      <c r="F74" s="218"/>
      <c r="G74" s="376"/>
      <c r="H74" s="393"/>
      <c r="I74" s="376"/>
      <c r="J74" s="393"/>
      <c r="K74" s="376"/>
      <c r="L74" s="398"/>
      <c r="M74" s="376"/>
      <c r="N74" s="370"/>
      <c r="O74" s="455"/>
      <c r="P74" s="370"/>
      <c r="Q74" s="377"/>
    </row>
    <row r="75" spans="1:17" s="373" customFormat="1" ht="14.1" customHeight="1" x14ac:dyDescent="0.2">
      <c r="A75" s="365"/>
      <c r="B75" s="365" t="s">
        <v>357</v>
      </c>
      <c r="C75" s="365"/>
      <c r="D75" s="370"/>
      <c r="E75" s="400"/>
      <c r="F75" s="218"/>
      <c r="G75" s="376">
        <v>0</v>
      </c>
      <c r="H75" s="393"/>
      <c r="I75" s="376">
        <v>16183065</v>
      </c>
      <c r="J75" s="393"/>
      <c r="K75" s="376">
        <v>0</v>
      </c>
      <c r="L75" s="398"/>
      <c r="M75" s="376">
        <v>16183065</v>
      </c>
      <c r="N75" s="370"/>
      <c r="O75" s="455"/>
      <c r="P75" s="370"/>
      <c r="Q75" s="377"/>
    </row>
    <row r="76" spans="1:17" s="373" customFormat="1" ht="14.1" customHeight="1" x14ac:dyDescent="0.2">
      <c r="A76" s="365" t="s">
        <v>358</v>
      </c>
      <c r="B76" s="365"/>
      <c r="C76" s="365"/>
      <c r="E76" s="400">
        <v>12</v>
      </c>
      <c r="F76" s="218"/>
      <c r="G76" s="380">
        <v>-152280000</v>
      </c>
      <c r="H76" s="393"/>
      <c r="I76" s="380">
        <v>-5127500</v>
      </c>
      <c r="J76" s="393"/>
      <c r="K76" s="380">
        <v>0</v>
      </c>
      <c r="L76" s="398"/>
      <c r="M76" s="380">
        <v>-127500</v>
      </c>
      <c r="N76" s="370"/>
      <c r="O76" s="455"/>
      <c r="P76" s="370"/>
      <c r="Q76" s="377"/>
    </row>
    <row r="77" spans="1:17" s="373" customFormat="1" ht="14.1" customHeight="1" x14ac:dyDescent="0.2">
      <c r="A77" s="460" t="s">
        <v>422</v>
      </c>
      <c r="B77" s="365"/>
      <c r="C77" s="365"/>
      <c r="D77" s="370"/>
      <c r="E77" s="379"/>
      <c r="F77" s="218"/>
      <c r="G77" s="380">
        <v>1924744144</v>
      </c>
      <c r="H77" s="393"/>
      <c r="I77" s="380">
        <v>128000000</v>
      </c>
      <c r="J77" s="393"/>
      <c r="K77" s="380">
        <v>0</v>
      </c>
      <c r="L77" s="398"/>
      <c r="M77" s="380">
        <v>0</v>
      </c>
      <c r="N77" s="370"/>
      <c r="O77" s="455"/>
      <c r="P77" s="370"/>
      <c r="Q77" s="377"/>
    </row>
    <row r="78" spans="1:17" s="373" customFormat="1" ht="14.1" customHeight="1" x14ac:dyDescent="0.2">
      <c r="A78" s="460" t="s">
        <v>427</v>
      </c>
      <c r="B78" s="365"/>
      <c r="C78" s="365"/>
      <c r="D78" s="370"/>
      <c r="E78" s="379"/>
      <c r="F78" s="218"/>
      <c r="G78" s="380"/>
      <c r="H78" s="393"/>
      <c r="I78" s="380"/>
      <c r="J78" s="393"/>
      <c r="K78" s="380"/>
      <c r="L78" s="398"/>
      <c r="M78" s="380"/>
      <c r="N78" s="370"/>
      <c r="O78" s="455"/>
      <c r="P78" s="370"/>
      <c r="Q78" s="377"/>
    </row>
    <row r="79" spans="1:17" s="373" customFormat="1" ht="14.1" customHeight="1" x14ac:dyDescent="0.2">
      <c r="A79" s="460"/>
      <c r="B79" s="365" t="s">
        <v>428</v>
      </c>
      <c r="C79" s="365"/>
      <c r="D79" s="370"/>
      <c r="E79" s="379"/>
      <c r="F79" s="218"/>
      <c r="G79" s="380">
        <v>-75165445</v>
      </c>
      <c r="H79" s="393"/>
      <c r="I79" s="380">
        <v>0</v>
      </c>
      <c r="J79" s="393"/>
      <c r="K79" s="380">
        <v>0</v>
      </c>
      <c r="L79" s="398"/>
      <c r="M79" s="380">
        <v>0</v>
      </c>
      <c r="N79" s="370"/>
      <c r="O79" s="455"/>
      <c r="P79" s="370"/>
      <c r="Q79" s="377"/>
    </row>
    <row r="80" spans="1:17" s="373" customFormat="1" ht="14.1" customHeight="1" x14ac:dyDescent="0.2">
      <c r="A80" s="275" t="s">
        <v>359</v>
      </c>
      <c r="B80" s="365"/>
      <c r="C80" s="365"/>
      <c r="D80" s="370"/>
      <c r="E80" s="379"/>
      <c r="F80" s="218"/>
      <c r="G80" s="380"/>
      <c r="H80" s="393"/>
      <c r="I80" s="380"/>
      <c r="J80" s="393"/>
      <c r="K80" s="380"/>
      <c r="L80" s="398"/>
      <c r="M80" s="380"/>
      <c r="N80" s="370"/>
      <c r="O80" s="455"/>
      <c r="P80" s="370"/>
      <c r="Q80" s="377"/>
    </row>
    <row r="81" spans="1:17" s="373" customFormat="1" ht="14.1" customHeight="1" x14ac:dyDescent="0.2">
      <c r="B81" s="365" t="s">
        <v>360</v>
      </c>
      <c r="C81" s="365"/>
      <c r="D81" s="370"/>
      <c r="E81" s="379"/>
      <c r="F81" s="218"/>
      <c r="G81" s="380">
        <v>-144031699</v>
      </c>
      <c r="H81" s="393"/>
      <c r="I81" s="380">
        <v>-95908484</v>
      </c>
      <c r="J81" s="393"/>
      <c r="K81" s="380">
        <v>-5116071</v>
      </c>
      <c r="L81" s="398"/>
      <c r="M81" s="380">
        <v>-580228</v>
      </c>
      <c r="N81" s="370"/>
      <c r="O81" s="455"/>
      <c r="P81" s="370"/>
      <c r="Q81" s="377"/>
    </row>
    <row r="82" spans="1:17" s="373" customFormat="1" ht="14.1" customHeight="1" x14ac:dyDescent="0.2">
      <c r="A82" s="365" t="s">
        <v>361</v>
      </c>
      <c r="B82" s="365"/>
      <c r="C82" s="365"/>
      <c r="D82" s="370"/>
      <c r="E82" s="371"/>
      <c r="F82" s="372"/>
      <c r="G82" s="392">
        <v>0</v>
      </c>
      <c r="H82" s="381"/>
      <c r="I82" s="392">
        <v>24937502</v>
      </c>
      <c r="J82" s="381"/>
      <c r="K82" s="392">
        <v>149999986</v>
      </c>
      <c r="L82" s="381"/>
      <c r="M82" s="390">
        <v>0</v>
      </c>
      <c r="N82" s="370"/>
      <c r="O82" s="455"/>
      <c r="P82" s="370"/>
      <c r="Q82" s="377"/>
    </row>
    <row r="83" spans="1:17" s="373" customFormat="1" ht="11.25" customHeight="1" x14ac:dyDescent="0.2">
      <c r="A83" s="365"/>
      <c r="B83" s="365"/>
      <c r="C83" s="370"/>
      <c r="D83" s="370"/>
      <c r="E83" s="371"/>
      <c r="F83" s="372"/>
      <c r="G83" s="380"/>
      <c r="H83" s="372"/>
      <c r="I83" s="380"/>
      <c r="J83" s="372"/>
      <c r="K83" s="380"/>
      <c r="L83" s="381"/>
      <c r="M83" s="380"/>
      <c r="N83" s="370"/>
      <c r="O83" s="455"/>
      <c r="P83" s="370"/>
      <c r="Q83" s="377"/>
    </row>
    <row r="84" spans="1:17" s="373" customFormat="1" ht="14.1" customHeight="1" x14ac:dyDescent="0.2">
      <c r="A84" s="275" t="s">
        <v>440</v>
      </c>
      <c r="B84" s="275"/>
      <c r="C84" s="370"/>
      <c r="D84" s="370"/>
      <c r="E84" s="379"/>
      <c r="F84" s="372"/>
      <c r="G84" s="392">
        <f>SUM(G68:G82)</f>
        <v>1484735327</v>
      </c>
      <c r="H84" s="372"/>
      <c r="I84" s="392">
        <f>SUM(I68:I82)</f>
        <v>215860483</v>
      </c>
      <c r="J84" s="372"/>
      <c r="K84" s="392">
        <f>SUM(K68:K82)</f>
        <v>523883442</v>
      </c>
      <c r="L84" s="381"/>
      <c r="M84" s="392">
        <f>SUM(M68:M82)</f>
        <v>87875337</v>
      </c>
      <c r="N84" s="370"/>
      <c r="O84" s="455"/>
      <c r="P84" s="370"/>
      <c r="Q84" s="377"/>
    </row>
    <row r="85" spans="1:17" s="373" customFormat="1" ht="16.5" customHeight="1" x14ac:dyDescent="0.2">
      <c r="A85" s="275"/>
      <c r="B85" s="275"/>
      <c r="C85" s="370"/>
      <c r="D85" s="370"/>
      <c r="E85" s="379"/>
      <c r="F85" s="372"/>
      <c r="G85" s="381"/>
      <c r="H85" s="372"/>
      <c r="I85" s="381"/>
      <c r="J85" s="372"/>
      <c r="K85" s="381"/>
      <c r="L85" s="381"/>
      <c r="M85" s="381"/>
      <c r="N85" s="370"/>
      <c r="O85" s="455"/>
      <c r="P85" s="370"/>
      <c r="Q85" s="377"/>
    </row>
    <row r="86" spans="1:17" s="373" customFormat="1" ht="13.5" customHeight="1" x14ac:dyDescent="0.2">
      <c r="A86" s="270" t="s">
        <v>362</v>
      </c>
      <c r="B86" s="365"/>
      <c r="C86" s="370"/>
      <c r="D86" s="370"/>
      <c r="E86" s="220"/>
      <c r="F86" s="372"/>
      <c r="G86" s="426"/>
      <c r="H86" s="372"/>
      <c r="I86" s="426"/>
      <c r="J86" s="372"/>
      <c r="K86" s="426"/>
      <c r="L86" s="372"/>
      <c r="M86" s="426"/>
      <c r="N86" s="370"/>
      <c r="O86" s="455"/>
      <c r="P86" s="370"/>
      <c r="Q86" s="377"/>
    </row>
    <row r="87" spans="1:17" s="373" customFormat="1" ht="13.5" customHeight="1" x14ac:dyDescent="0.2">
      <c r="A87" s="365" t="s">
        <v>363</v>
      </c>
      <c r="B87" s="365"/>
      <c r="C87" s="365"/>
      <c r="D87" s="370"/>
      <c r="E87" s="220">
        <v>16</v>
      </c>
      <c r="F87" s="372"/>
      <c r="G87" s="380">
        <v>-400000000</v>
      </c>
      <c r="H87" s="401"/>
      <c r="I87" s="380">
        <v>0</v>
      </c>
      <c r="J87" s="393"/>
      <c r="K87" s="380">
        <v>-400000000</v>
      </c>
      <c r="L87" s="398"/>
      <c r="M87" s="376">
        <v>0</v>
      </c>
      <c r="N87" s="370"/>
      <c r="O87" s="455"/>
      <c r="P87" s="370"/>
      <c r="Q87" s="377"/>
    </row>
    <row r="88" spans="1:17" s="373" customFormat="1" ht="13.5" customHeight="1" x14ac:dyDescent="0.2">
      <c r="A88" s="365" t="s">
        <v>407</v>
      </c>
      <c r="B88" s="365"/>
      <c r="C88" s="365"/>
      <c r="D88" s="365"/>
      <c r="E88" s="220"/>
      <c r="F88" s="209"/>
      <c r="G88" s="374"/>
      <c r="H88" s="401"/>
      <c r="I88" s="374"/>
      <c r="J88" s="401"/>
      <c r="K88" s="374"/>
      <c r="L88" s="401"/>
      <c r="M88" s="374"/>
      <c r="N88" s="370"/>
      <c r="O88" s="455"/>
      <c r="P88" s="370"/>
      <c r="Q88" s="377"/>
    </row>
    <row r="89" spans="1:17" s="373" customFormat="1" ht="13.5" customHeight="1" x14ac:dyDescent="0.2">
      <c r="A89" s="365"/>
      <c r="B89" s="365" t="s">
        <v>229</v>
      </c>
      <c r="C89" s="365"/>
      <c r="D89" s="365"/>
      <c r="E89" s="220"/>
      <c r="F89" s="209"/>
      <c r="G89" s="374">
        <v>0</v>
      </c>
      <c r="H89" s="401"/>
      <c r="I89" s="374">
        <v>0</v>
      </c>
      <c r="J89" s="401"/>
      <c r="K89" s="374">
        <v>-12000000</v>
      </c>
      <c r="L89" s="401"/>
      <c r="M89" s="374">
        <v>-348725991</v>
      </c>
      <c r="N89" s="370"/>
      <c r="O89" s="455"/>
      <c r="P89" s="370"/>
      <c r="Q89" s="377"/>
    </row>
    <row r="90" spans="1:17" s="373" customFormat="1" ht="13.5" customHeight="1" x14ac:dyDescent="0.2">
      <c r="A90" s="365" t="s">
        <v>418</v>
      </c>
      <c r="B90" s="365"/>
      <c r="C90" s="365"/>
      <c r="D90" s="365"/>
      <c r="E90" s="220"/>
      <c r="F90" s="209"/>
      <c r="G90" s="374"/>
      <c r="H90" s="401"/>
      <c r="I90" s="374"/>
      <c r="J90" s="401"/>
      <c r="K90" s="374"/>
      <c r="L90" s="401"/>
      <c r="M90" s="374"/>
      <c r="N90" s="370"/>
      <c r="O90" s="455"/>
      <c r="P90" s="370"/>
      <c r="Q90" s="377"/>
    </row>
    <row r="91" spans="1:17" ht="15" customHeight="1" x14ac:dyDescent="0.3">
      <c r="B91" s="462" t="s">
        <v>229</v>
      </c>
      <c r="E91" s="379"/>
      <c r="F91" s="209"/>
      <c r="G91" s="374">
        <v>0</v>
      </c>
      <c r="H91" s="210">
        <v>0</v>
      </c>
      <c r="I91" s="374">
        <v>0</v>
      </c>
      <c r="J91" s="210"/>
      <c r="K91" s="374">
        <v>8221116</v>
      </c>
      <c r="L91" s="210"/>
      <c r="M91" s="380">
        <v>-43313982</v>
      </c>
      <c r="O91" s="365"/>
    </row>
    <row r="92" spans="1:17" s="373" customFormat="1" ht="13.5" customHeight="1" x14ac:dyDescent="0.2">
      <c r="A92" s="365" t="s">
        <v>329</v>
      </c>
      <c r="B92" s="365"/>
      <c r="C92" s="365"/>
      <c r="D92" s="370"/>
      <c r="E92" s="379"/>
      <c r="F92" s="372"/>
      <c r="G92" s="392">
        <v>-100663682</v>
      </c>
      <c r="H92" s="381"/>
      <c r="I92" s="392">
        <v>-6139266</v>
      </c>
      <c r="J92" s="381"/>
      <c r="K92" s="392">
        <v>-663660</v>
      </c>
      <c r="L92" s="381"/>
      <c r="M92" s="392">
        <v>-6138929</v>
      </c>
      <c r="N92" s="370"/>
      <c r="O92" s="455"/>
      <c r="P92" s="370"/>
      <c r="Q92" s="377"/>
    </row>
    <row r="93" spans="1:17" s="373" customFormat="1" ht="11.25" customHeight="1" x14ac:dyDescent="0.2">
      <c r="A93" s="365"/>
      <c r="B93" s="365"/>
      <c r="C93" s="370"/>
      <c r="D93" s="370"/>
      <c r="E93" s="371"/>
      <c r="F93" s="372"/>
      <c r="G93" s="380"/>
      <c r="H93" s="372"/>
      <c r="I93" s="380"/>
      <c r="J93" s="372"/>
      <c r="K93" s="380"/>
      <c r="L93" s="381"/>
      <c r="M93" s="380"/>
      <c r="N93" s="370"/>
      <c r="O93" s="455"/>
      <c r="P93" s="370"/>
      <c r="Q93" s="377"/>
    </row>
    <row r="94" spans="1:17" s="373" customFormat="1" ht="13.5" customHeight="1" x14ac:dyDescent="0.2">
      <c r="A94" s="275" t="s">
        <v>441</v>
      </c>
      <c r="B94" s="275"/>
      <c r="C94" s="365"/>
      <c r="D94" s="365"/>
      <c r="E94" s="379"/>
      <c r="F94" s="372"/>
      <c r="G94" s="392">
        <f t="shared" ref="G94:M94" si="1">SUM(G87:G92)</f>
        <v>-500663682</v>
      </c>
      <c r="H94" s="381">
        <f t="shared" si="1"/>
        <v>0</v>
      </c>
      <c r="I94" s="392">
        <f t="shared" si="1"/>
        <v>-6139266</v>
      </c>
      <c r="J94" s="381">
        <f t="shared" si="1"/>
        <v>0</v>
      </c>
      <c r="K94" s="392">
        <f t="shared" si="1"/>
        <v>-404442544</v>
      </c>
      <c r="L94" s="381">
        <f t="shared" si="1"/>
        <v>0</v>
      </c>
      <c r="M94" s="392">
        <f t="shared" si="1"/>
        <v>-398178902</v>
      </c>
      <c r="N94" s="370"/>
      <c r="O94" s="455"/>
      <c r="P94" s="370"/>
      <c r="Q94" s="377"/>
    </row>
    <row r="95" spans="1:17" s="373" customFormat="1" ht="13.5" customHeight="1" x14ac:dyDescent="0.2">
      <c r="A95" s="275"/>
      <c r="B95" s="275"/>
      <c r="C95" s="365"/>
      <c r="D95" s="365"/>
      <c r="E95" s="379"/>
      <c r="F95" s="372"/>
      <c r="G95" s="381"/>
      <c r="H95" s="381"/>
      <c r="I95" s="381"/>
      <c r="J95" s="381"/>
      <c r="K95" s="381"/>
      <c r="L95" s="381"/>
      <c r="M95" s="381"/>
      <c r="N95" s="370"/>
      <c r="O95" s="455"/>
      <c r="P95" s="370"/>
      <c r="Q95" s="377"/>
    </row>
    <row r="96" spans="1:17" s="373" customFormat="1" ht="13.5" customHeight="1" x14ac:dyDescent="0.2">
      <c r="A96" s="275"/>
      <c r="B96" s="275"/>
      <c r="C96" s="365"/>
      <c r="D96" s="365"/>
      <c r="E96" s="379"/>
      <c r="F96" s="372"/>
      <c r="G96" s="381"/>
      <c r="H96" s="381"/>
      <c r="I96" s="381"/>
      <c r="J96" s="381"/>
      <c r="K96" s="381"/>
      <c r="L96" s="381"/>
      <c r="M96" s="381"/>
      <c r="N96" s="370"/>
      <c r="O96" s="455"/>
      <c r="P96" s="370"/>
      <c r="Q96" s="377"/>
    </row>
    <row r="97" spans="1:17" s="373" customFormat="1" ht="15" customHeight="1" x14ac:dyDescent="0.2">
      <c r="A97" s="403" t="s">
        <v>416</v>
      </c>
      <c r="B97" s="270"/>
      <c r="C97" s="248"/>
      <c r="F97" s="372"/>
      <c r="G97" s="376">
        <f>SUM(G94,G84,G44)</f>
        <v>1043257563</v>
      </c>
      <c r="H97" s="372"/>
      <c r="I97" s="376">
        <f>SUM(I94,I84,I44)</f>
        <v>119754821</v>
      </c>
      <c r="J97" s="389"/>
      <c r="K97" s="376">
        <f>SUM(K94,K84,K44)</f>
        <v>110282875</v>
      </c>
      <c r="L97" s="389"/>
      <c r="M97" s="376">
        <f>SUM(M94,M84,M44)</f>
        <v>107014955</v>
      </c>
      <c r="N97" s="370"/>
      <c r="O97" s="455"/>
      <c r="P97" s="370"/>
      <c r="Q97" s="377"/>
    </row>
    <row r="98" spans="1:17" s="373" customFormat="1" ht="15" customHeight="1" x14ac:dyDescent="0.2">
      <c r="A98" s="275" t="s">
        <v>365</v>
      </c>
      <c r="B98" s="275"/>
      <c r="C98" s="248"/>
      <c r="F98" s="372"/>
      <c r="G98" s="381"/>
      <c r="H98" s="372"/>
      <c r="I98" s="426"/>
      <c r="J98" s="372"/>
      <c r="K98" s="426"/>
      <c r="L98" s="381"/>
      <c r="M98" s="426"/>
      <c r="N98" s="370"/>
      <c r="O98" s="455"/>
      <c r="P98" s="370"/>
      <c r="Q98" s="377"/>
    </row>
    <row r="99" spans="1:17" s="373" customFormat="1" ht="15" customHeight="1" x14ac:dyDescent="0.2">
      <c r="A99" s="275"/>
      <c r="B99" s="275" t="s">
        <v>366</v>
      </c>
      <c r="D99" s="370"/>
      <c r="F99" s="372"/>
      <c r="G99" s="225">
        <v>1616903884</v>
      </c>
      <c r="H99" s="223"/>
      <c r="I99" s="381">
        <v>2403686060</v>
      </c>
      <c r="J99" s="223"/>
      <c r="K99" s="381">
        <v>205825224</v>
      </c>
      <c r="L99" s="225"/>
      <c r="M99" s="381">
        <v>748077021</v>
      </c>
      <c r="N99" s="370"/>
      <c r="O99" s="455"/>
      <c r="P99" s="370"/>
      <c r="Q99" s="377"/>
    </row>
    <row r="100" spans="1:17" s="373" customFormat="1" ht="15" customHeight="1" x14ac:dyDescent="0.2">
      <c r="A100" s="275" t="s">
        <v>419</v>
      </c>
      <c r="B100" s="275"/>
      <c r="D100" s="370"/>
      <c r="F100" s="372"/>
      <c r="G100" s="225"/>
      <c r="H100" s="223"/>
      <c r="I100" s="426"/>
      <c r="J100" s="223"/>
      <c r="K100" s="426"/>
      <c r="L100" s="225"/>
      <c r="M100" s="426"/>
      <c r="N100" s="370"/>
      <c r="O100" s="455"/>
      <c r="P100" s="370"/>
      <c r="Q100" s="377"/>
    </row>
    <row r="101" spans="1:17" s="373" customFormat="1" ht="15" customHeight="1" x14ac:dyDescent="0.2">
      <c r="A101" s="275"/>
      <c r="B101" s="275" t="s">
        <v>364</v>
      </c>
      <c r="D101" s="370"/>
      <c r="E101" s="379"/>
      <c r="F101" s="372"/>
      <c r="G101" s="213">
        <v>-12178179</v>
      </c>
      <c r="H101" s="223"/>
      <c r="I101" s="213">
        <v>-345798</v>
      </c>
      <c r="J101" s="223"/>
      <c r="K101" s="213">
        <v>0</v>
      </c>
      <c r="L101" s="225"/>
      <c r="M101" s="213">
        <v>0</v>
      </c>
      <c r="N101" s="370"/>
      <c r="O101" s="455"/>
      <c r="P101" s="370"/>
      <c r="Q101" s="377"/>
    </row>
    <row r="102" spans="1:17" s="373" customFormat="1" ht="11.25" customHeight="1" x14ac:dyDescent="0.2">
      <c r="A102" s="365"/>
      <c r="B102" s="365"/>
      <c r="C102" s="370"/>
      <c r="D102" s="370"/>
      <c r="E102" s="371"/>
      <c r="F102" s="372"/>
      <c r="G102" s="380"/>
      <c r="H102" s="372"/>
      <c r="I102" s="380"/>
      <c r="J102" s="372"/>
      <c r="K102" s="380"/>
      <c r="L102" s="381"/>
      <c r="M102" s="380"/>
      <c r="N102" s="370"/>
      <c r="O102" s="455"/>
      <c r="P102" s="370"/>
      <c r="Q102" s="377"/>
    </row>
    <row r="103" spans="1:17" s="373" customFormat="1" ht="15" customHeight="1" x14ac:dyDescent="0.2">
      <c r="A103" s="270" t="s">
        <v>367</v>
      </c>
      <c r="B103" s="275"/>
      <c r="C103" s="365"/>
      <c r="F103" s="372"/>
      <c r="G103" s="427"/>
      <c r="H103" s="372"/>
      <c r="I103" s="427"/>
      <c r="J103" s="372"/>
      <c r="K103" s="427"/>
      <c r="L103" s="372"/>
      <c r="M103" s="427"/>
      <c r="N103" s="370"/>
      <c r="O103" s="455"/>
      <c r="P103" s="370"/>
      <c r="Q103" s="377"/>
    </row>
    <row r="104" spans="1:17" s="373" customFormat="1" ht="15" customHeight="1" thickBot="1" x14ac:dyDescent="0.25">
      <c r="A104" s="275"/>
      <c r="B104" s="270" t="s">
        <v>368</v>
      </c>
      <c r="C104" s="248"/>
      <c r="F104" s="372"/>
      <c r="G104" s="404">
        <f>SUM(G97:G101)</f>
        <v>2647983268</v>
      </c>
      <c r="H104" s="372"/>
      <c r="I104" s="404">
        <f>SUM(I97:I101)</f>
        <v>2523095083</v>
      </c>
      <c r="J104" s="372"/>
      <c r="K104" s="404">
        <f>SUM(K97:K101)</f>
        <v>316108099</v>
      </c>
      <c r="L104" s="381"/>
      <c r="M104" s="404">
        <f>SUM(M97:M101)</f>
        <v>855091976</v>
      </c>
      <c r="N104" s="370"/>
      <c r="O104" s="455"/>
      <c r="P104" s="405"/>
      <c r="Q104" s="377"/>
    </row>
    <row r="105" spans="1:17" s="373" customFormat="1" ht="15" customHeight="1" thickTop="1" x14ac:dyDescent="0.2">
      <c r="A105" s="275"/>
      <c r="B105" s="270"/>
      <c r="C105" s="248"/>
      <c r="F105" s="372"/>
      <c r="G105" s="381"/>
      <c r="H105" s="372"/>
      <c r="I105" s="381"/>
      <c r="J105" s="372"/>
      <c r="K105" s="381"/>
      <c r="L105" s="381"/>
      <c r="M105" s="381"/>
      <c r="N105" s="370"/>
      <c r="O105" s="455"/>
      <c r="P105" s="405"/>
      <c r="Q105" s="377"/>
    </row>
    <row r="106" spans="1:17" s="373" customFormat="1" ht="15" customHeight="1" x14ac:dyDescent="0.2">
      <c r="A106" s="275"/>
      <c r="B106" s="270"/>
      <c r="C106" s="248"/>
      <c r="F106" s="372"/>
      <c r="G106" s="381"/>
      <c r="H106" s="372"/>
      <c r="I106" s="381"/>
      <c r="J106" s="372"/>
      <c r="K106" s="381"/>
      <c r="L106" s="381"/>
      <c r="M106" s="381"/>
      <c r="N106" s="370"/>
      <c r="O106" s="455"/>
      <c r="P106" s="370"/>
      <c r="Q106" s="377"/>
    </row>
    <row r="107" spans="1:17" s="373" customFormat="1" ht="15" customHeight="1" x14ac:dyDescent="0.2">
      <c r="A107" s="270" t="s">
        <v>369</v>
      </c>
      <c r="B107" s="365"/>
      <c r="C107" s="248"/>
      <c r="F107" s="372"/>
      <c r="G107" s="381"/>
      <c r="H107" s="372"/>
      <c r="I107" s="381"/>
      <c r="J107" s="372"/>
      <c r="K107" s="381"/>
      <c r="L107" s="381"/>
      <c r="M107" s="381"/>
      <c r="N107" s="370"/>
      <c r="O107" s="455"/>
      <c r="P107" s="370"/>
      <c r="Q107" s="377"/>
    </row>
    <row r="108" spans="1:17" s="373" customFormat="1" ht="11.25" customHeight="1" x14ac:dyDescent="0.2">
      <c r="A108" s="365"/>
      <c r="B108" s="365"/>
      <c r="C108" s="370"/>
      <c r="D108" s="370"/>
      <c r="E108" s="371"/>
      <c r="F108" s="372"/>
      <c r="G108" s="380"/>
      <c r="H108" s="372"/>
      <c r="I108" s="380"/>
      <c r="J108" s="372"/>
      <c r="K108" s="380"/>
      <c r="L108" s="381"/>
      <c r="M108" s="380"/>
      <c r="N108" s="370"/>
      <c r="O108" s="455"/>
      <c r="P108" s="370"/>
      <c r="Q108" s="377"/>
    </row>
    <row r="109" spans="1:17" s="373" customFormat="1" ht="15" customHeight="1" x14ac:dyDescent="0.2">
      <c r="A109" s="275" t="s">
        <v>370</v>
      </c>
      <c r="B109" s="365"/>
      <c r="C109" s="248"/>
      <c r="F109" s="372"/>
      <c r="G109" s="381"/>
      <c r="H109" s="372"/>
      <c r="I109" s="381"/>
      <c r="J109" s="372"/>
      <c r="K109" s="381"/>
      <c r="L109" s="381"/>
      <c r="M109" s="381"/>
      <c r="N109" s="370"/>
      <c r="O109" s="455"/>
      <c r="P109" s="370"/>
      <c r="Q109" s="377"/>
    </row>
    <row r="110" spans="1:17" s="373" customFormat="1" ht="7.2" customHeight="1" x14ac:dyDescent="0.2">
      <c r="A110" s="275"/>
      <c r="B110" s="365"/>
      <c r="C110" s="248"/>
      <c r="F110" s="372"/>
      <c r="G110" s="381"/>
      <c r="H110" s="372"/>
      <c r="I110" s="381"/>
      <c r="J110" s="372"/>
      <c r="K110" s="381"/>
      <c r="L110" s="381"/>
      <c r="M110" s="381"/>
      <c r="N110" s="370"/>
      <c r="O110" s="455"/>
      <c r="P110" s="370"/>
      <c r="Q110" s="377"/>
    </row>
    <row r="111" spans="1:17" ht="15" customHeight="1" x14ac:dyDescent="0.2">
      <c r="A111" s="365" t="s">
        <v>423</v>
      </c>
      <c r="E111" s="379"/>
      <c r="F111" s="209"/>
      <c r="G111" s="374"/>
      <c r="H111" s="225"/>
      <c r="I111" s="374"/>
      <c r="J111" s="225"/>
      <c r="K111" s="374"/>
      <c r="L111" s="225"/>
      <c r="M111" s="210"/>
      <c r="Q111" s="377"/>
    </row>
    <row r="112" spans="1:17" ht="15" customHeight="1" x14ac:dyDescent="0.2">
      <c r="B112" s="365" t="s">
        <v>371</v>
      </c>
      <c r="E112" s="400"/>
      <c r="F112" s="209"/>
      <c r="G112" s="374">
        <v>0</v>
      </c>
      <c r="H112" s="225"/>
      <c r="I112" s="374">
        <v>20773606.690000001</v>
      </c>
      <c r="J112" s="225"/>
      <c r="K112" s="374">
        <v>0</v>
      </c>
      <c r="L112" s="225"/>
      <c r="M112" s="210">
        <v>0</v>
      </c>
      <c r="Q112" s="377"/>
    </row>
    <row r="113" spans="1:17" ht="15" customHeight="1" x14ac:dyDescent="0.2">
      <c r="A113" s="365" t="s">
        <v>421</v>
      </c>
      <c r="E113" s="400"/>
      <c r="F113" s="209"/>
      <c r="G113" s="374"/>
      <c r="H113" s="225"/>
      <c r="I113" s="374"/>
      <c r="J113" s="225"/>
      <c r="K113" s="374"/>
      <c r="L113" s="225"/>
      <c r="M113" s="210"/>
      <c r="Q113" s="377"/>
    </row>
    <row r="114" spans="1:17" ht="15" customHeight="1" x14ac:dyDescent="0.2">
      <c r="B114" s="365" t="s">
        <v>420</v>
      </c>
      <c r="E114" s="379"/>
      <c r="F114" s="209"/>
      <c r="G114" s="374">
        <v>63158106</v>
      </c>
      <c r="H114" s="225"/>
      <c r="I114" s="374">
        <v>0</v>
      </c>
      <c r="J114" s="225"/>
      <c r="K114" s="374">
        <v>1118641</v>
      </c>
      <c r="L114" s="225"/>
      <c r="M114" s="210">
        <v>0</v>
      </c>
      <c r="Q114" s="377"/>
    </row>
    <row r="115" spans="1:17" ht="15" customHeight="1" x14ac:dyDescent="0.2">
      <c r="E115" s="379"/>
      <c r="F115" s="209"/>
      <c r="G115" s="374"/>
      <c r="H115" s="225"/>
      <c r="I115" s="374"/>
      <c r="J115" s="225"/>
      <c r="K115" s="374"/>
      <c r="L115" s="225"/>
      <c r="M115" s="210"/>
      <c r="Q115" s="377"/>
    </row>
    <row r="116" spans="1:17" ht="15" customHeight="1" x14ac:dyDescent="0.2">
      <c r="E116" s="379"/>
      <c r="F116" s="209"/>
      <c r="G116" s="374"/>
      <c r="H116" s="225"/>
      <c r="I116" s="374"/>
      <c r="J116" s="225"/>
      <c r="K116" s="374"/>
      <c r="L116" s="225"/>
      <c r="M116" s="210"/>
      <c r="Q116" s="377"/>
    </row>
    <row r="117" spans="1:17" ht="15" customHeight="1" x14ac:dyDescent="0.2">
      <c r="E117" s="379"/>
      <c r="F117" s="209"/>
      <c r="G117" s="374"/>
      <c r="H117" s="225"/>
      <c r="I117" s="374"/>
      <c r="J117" s="225"/>
      <c r="K117" s="374"/>
      <c r="L117" s="225"/>
      <c r="M117" s="210"/>
      <c r="Q117" s="377"/>
    </row>
    <row r="118" spans="1:17" ht="4.5" customHeight="1" x14ac:dyDescent="0.2">
      <c r="E118" s="379"/>
      <c r="F118" s="209"/>
      <c r="G118" s="374"/>
      <c r="H118" s="225"/>
      <c r="I118" s="374"/>
      <c r="J118" s="225"/>
      <c r="K118" s="374"/>
      <c r="L118" s="225"/>
      <c r="M118" s="210"/>
      <c r="N118" s="366"/>
      <c r="Q118" s="377"/>
    </row>
    <row r="119" spans="1:17" ht="21.9" customHeight="1" x14ac:dyDescent="0.2">
      <c r="A119" s="232" t="s">
        <v>215</v>
      </c>
      <c r="B119" s="368"/>
      <c r="C119" s="395"/>
      <c r="D119" s="395"/>
      <c r="E119" s="396"/>
      <c r="F119" s="397"/>
      <c r="G119" s="394"/>
      <c r="H119" s="397"/>
      <c r="I119" s="394"/>
      <c r="J119" s="394"/>
      <c r="K119" s="394"/>
      <c r="L119" s="394"/>
      <c r="M119" s="394"/>
      <c r="N119" s="384"/>
      <c r="Q119" s="377"/>
    </row>
    <row r="120" spans="1:17" ht="15" customHeight="1" x14ac:dyDescent="0.2">
      <c r="E120" s="379"/>
      <c r="F120" s="209"/>
      <c r="G120" s="374"/>
      <c r="H120" s="225"/>
      <c r="I120" s="374"/>
      <c r="J120" s="225"/>
      <c r="K120" s="210"/>
      <c r="L120" s="225"/>
      <c r="M120" s="210"/>
      <c r="N120" s="366"/>
      <c r="Q120" s="377"/>
    </row>
    <row r="121" spans="1:17" ht="15" customHeight="1" x14ac:dyDescent="0.2">
      <c r="E121" s="379"/>
      <c r="F121" s="209"/>
      <c r="G121" s="374"/>
      <c r="H121" s="225"/>
      <c r="I121" s="374"/>
      <c r="J121" s="225"/>
      <c r="K121" s="210"/>
      <c r="L121" s="225"/>
      <c r="M121" s="210"/>
      <c r="N121" s="366"/>
      <c r="Q121" s="377"/>
    </row>
    <row r="122" spans="1:17" ht="15" customHeight="1" x14ac:dyDescent="0.2">
      <c r="E122" s="379"/>
      <c r="F122" s="209"/>
      <c r="G122" s="374"/>
      <c r="H122" s="225"/>
      <c r="I122" s="374"/>
      <c r="J122" s="225"/>
      <c r="K122" s="210"/>
      <c r="L122" s="225"/>
      <c r="M122" s="210"/>
      <c r="N122" s="366"/>
      <c r="Q122" s="377"/>
    </row>
    <row r="123" spans="1:17" ht="15" customHeight="1" x14ac:dyDescent="0.2">
      <c r="E123" s="379"/>
      <c r="F123" s="209"/>
      <c r="G123" s="374"/>
      <c r="H123" s="225"/>
      <c r="I123" s="374"/>
      <c r="J123" s="225"/>
      <c r="K123" s="210"/>
      <c r="L123" s="225"/>
      <c r="M123" s="210"/>
      <c r="Q123" s="377"/>
    </row>
    <row r="124" spans="1:17" ht="15" customHeight="1" x14ac:dyDescent="0.2">
      <c r="E124" s="379"/>
      <c r="F124" s="209"/>
      <c r="G124" s="374"/>
      <c r="H124" s="225"/>
      <c r="I124" s="374"/>
      <c r="J124" s="225"/>
      <c r="K124" s="210"/>
      <c r="L124" s="225"/>
      <c r="M124" s="210"/>
      <c r="Q124" s="377"/>
    </row>
    <row r="125" spans="1:17" ht="15" customHeight="1" x14ac:dyDescent="0.2">
      <c r="E125" s="379"/>
      <c r="F125" s="209"/>
      <c r="G125" s="374"/>
      <c r="H125" s="225"/>
      <c r="I125" s="374"/>
      <c r="J125" s="225"/>
      <c r="K125" s="210"/>
      <c r="L125" s="225"/>
      <c r="M125" s="210"/>
      <c r="Q125" s="377"/>
    </row>
    <row r="126" spans="1:17" ht="15" customHeight="1" x14ac:dyDescent="0.2">
      <c r="E126" s="379"/>
      <c r="F126" s="209"/>
      <c r="G126" s="374"/>
      <c r="H126" s="225"/>
      <c r="I126" s="374"/>
      <c r="J126" s="225"/>
      <c r="K126" s="210"/>
      <c r="L126" s="225"/>
      <c r="M126" s="210"/>
      <c r="Q126" s="377"/>
    </row>
    <row r="127" spans="1:17" ht="15" customHeight="1" x14ac:dyDescent="0.2">
      <c r="E127" s="379"/>
      <c r="F127" s="209"/>
      <c r="G127" s="374"/>
      <c r="H127" s="225"/>
      <c r="I127" s="374"/>
      <c r="J127" s="225"/>
      <c r="K127" s="210"/>
      <c r="L127" s="225"/>
      <c r="M127" s="210"/>
      <c r="Q127" s="377"/>
    </row>
    <row r="128" spans="1:17" ht="15" customHeight="1" x14ac:dyDescent="0.2">
      <c r="E128" s="379"/>
      <c r="F128" s="209"/>
      <c r="G128" s="374"/>
      <c r="H128" s="225"/>
      <c r="I128" s="374"/>
      <c r="J128" s="225"/>
      <c r="K128" s="210"/>
      <c r="L128" s="225"/>
      <c r="M128" s="210"/>
      <c r="Q128" s="377"/>
    </row>
    <row r="129" spans="1:17" ht="15" customHeight="1" x14ac:dyDescent="0.2">
      <c r="E129" s="379"/>
      <c r="F129" s="209"/>
      <c r="G129" s="374"/>
      <c r="H129" s="225"/>
      <c r="I129" s="374"/>
      <c r="J129" s="225"/>
      <c r="K129" s="210"/>
      <c r="L129" s="225"/>
      <c r="M129" s="210"/>
      <c r="Q129" s="377"/>
    </row>
    <row r="130" spans="1:17" ht="15" customHeight="1" x14ac:dyDescent="0.2">
      <c r="E130" s="379"/>
      <c r="F130" s="209"/>
      <c r="G130" s="374"/>
      <c r="H130" s="225"/>
      <c r="I130" s="374"/>
      <c r="J130" s="225"/>
      <c r="K130" s="210"/>
      <c r="L130" s="225"/>
      <c r="M130" s="210"/>
      <c r="Q130" s="377"/>
    </row>
    <row r="131" spans="1:17" ht="15" customHeight="1" x14ac:dyDescent="0.2">
      <c r="E131" s="379"/>
      <c r="F131" s="209"/>
      <c r="G131" s="374"/>
      <c r="H131" s="225"/>
      <c r="I131" s="374"/>
      <c r="J131" s="225"/>
      <c r="K131" s="210"/>
      <c r="L131" s="225"/>
      <c r="M131" s="210"/>
      <c r="Q131" s="377"/>
    </row>
    <row r="132" spans="1:17" ht="15" customHeight="1" x14ac:dyDescent="0.2">
      <c r="E132" s="379"/>
      <c r="F132" s="209"/>
      <c r="G132" s="374"/>
      <c r="H132" s="225"/>
      <c r="I132" s="374"/>
      <c r="J132" s="225"/>
      <c r="K132" s="210"/>
      <c r="L132" s="225"/>
      <c r="M132" s="210"/>
      <c r="Q132" s="377"/>
    </row>
    <row r="133" spans="1:17" ht="15" customHeight="1" x14ac:dyDescent="0.2">
      <c r="E133" s="379"/>
      <c r="F133" s="209"/>
      <c r="G133" s="374"/>
      <c r="H133" s="225"/>
      <c r="I133" s="374"/>
      <c r="J133" s="225"/>
      <c r="K133" s="210"/>
      <c r="L133" s="225"/>
      <c r="M133" s="210"/>
      <c r="Q133" s="377"/>
    </row>
    <row r="134" spans="1:17" ht="15" customHeight="1" x14ac:dyDescent="0.2">
      <c r="E134" s="379"/>
      <c r="F134" s="209"/>
      <c r="G134" s="374"/>
      <c r="H134" s="225"/>
      <c r="I134" s="374"/>
      <c r="J134" s="225"/>
      <c r="K134" s="210"/>
      <c r="L134" s="225"/>
      <c r="M134" s="210"/>
      <c r="Q134" s="377"/>
    </row>
    <row r="135" spans="1:17" ht="15" customHeight="1" x14ac:dyDescent="0.2">
      <c r="E135" s="379"/>
      <c r="F135" s="209"/>
      <c r="G135" s="374"/>
      <c r="H135" s="225"/>
      <c r="I135" s="374"/>
      <c r="J135" s="225"/>
      <c r="K135" s="210"/>
      <c r="L135" s="225"/>
      <c r="M135" s="210"/>
      <c r="Q135" s="377"/>
    </row>
    <row r="136" spans="1:17" ht="15" customHeight="1" x14ac:dyDescent="0.2">
      <c r="E136" s="379"/>
      <c r="F136" s="209"/>
      <c r="G136" s="374"/>
      <c r="H136" s="225"/>
      <c r="I136" s="374"/>
      <c r="J136" s="225"/>
      <c r="K136" s="210"/>
      <c r="L136" s="225"/>
      <c r="M136" s="210"/>
      <c r="Q136" s="377"/>
    </row>
    <row r="137" spans="1:17" ht="15" customHeight="1" x14ac:dyDescent="0.2">
      <c r="E137" s="379"/>
      <c r="F137" s="209"/>
      <c r="G137" s="374"/>
      <c r="H137" s="225"/>
      <c r="I137" s="374"/>
      <c r="J137" s="225"/>
      <c r="K137" s="210"/>
      <c r="L137" s="225"/>
      <c r="M137" s="210"/>
      <c r="Q137" s="377"/>
    </row>
    <row r="138" spans="1:17" ht="15" customHeight="1" x14ac:dyDescent="0.2">
      <c r="E138" s="379"/>
      <c r="F138" s="209"/>
      <c r="G138" s="374"/>
      <c r="H138" s="225"/>
      <c r="I138" s="374"/>
      <c r="J138" s="225"/>
      <c r="K138" s="210"/>
      <c r="L138" s="225"/>
      <c r="M138" s="210"/>
      <c r="Q138" s="377"/>
    </row>
    <row r="139" spans="1:17" ht="15" customHeight="1" x14ac:dyDescent="0.2">
      <c r="E139" s="379"/>
      <c r="F139" s="209"/>
      <c r="G139" s="374"/>
      <c r="H139" s="225"/>
      <c r="I139" s="374"/>
      <c r="J139" s="225"/>
      <c r="K139" s="210"/>
      <c r="L139" s="225"/>
      <c r="M139" s="210"/>
      <c r="Q139" s="377"/>
    </row>
    <row r="140" spans="1:17" ht="15" customHeight="1" x14ac:dyDescent="0.2">
      <c r="E140" s="379"/>
      <c r="F140" s="209"/>
      <c r="G140" s="374"/>
      <c r="H140" s="225"/>
      <c r="I140" s="374"/>
      <c r="J140" s="225"/>
      <c r="K140" s="210"/>
      <c r="L140" s="225"/>
      <c r="M140" s="210"/>
      <c r="Q140" s="377"/>
    </row>
    <row r="141" spans="1:17" ht="15" customHeight="1" x14ac:dyDescent="0.2">
      <c r="E141" s="379"/>
      <c r="F141" s="209"/>
      <c r="G141" s="374"/>
      <c r="H141" s="225"/>
      <c r="I141" s="374"/>
      <c r="J141" s="225"/>
      <c r="K141" s="210"/>
      <c r="L141" s="225"/>
      <c r="M141" s="210"/>
      <c r="Q141" s="377"/>
    </row>
    <row r="142" spans="1:17" ht="15" customHeight="1" x14ac:dyDescent="0.2">
      <c r="E142" s="379"/>
      <c r="F142" s="209"/>
      <c r="G142" s="374"/>
      <c r="H142" s="225"/>
      <c r="I142" s="374"/>
      <c r="J142" s="225"/>
      <c r="K142" s="210"/>
      <c r="L142" s="225"/>
      <c r="M142" s="210"/>
      <c r="Q142" s="377"/>
    </row>
    <row r="143" spans="1:17" s="373" customFormat="1" ht="15" customHeight="1" x14ac:dyDescent="0.2">
      <c r="A143" s="402" t="str">
        <f>A58</f>
        <v>The accompanying notes are an integral part of this interim financial information.</v>
      </c>
      <c r="B143" s="368"/>
      <c r="C143" s="369"/>
      <c r="D143" s="397"/>
      <c r="E143" s="397"/>
      <c r="F143" s="397"/>
      <c r="G143" s="392"/>
      <c r="H143" s="397"/>
      <c r="I143" s="392"/>
      <c r="J143" s="392"/>
      <c r="K143" s="392"/>
      <c r="L143" s="392"/>
      <c r="M143" s="392"/>
      <c r="N143" s="370"/>
      <c r="O143" s="455"/>
      <c r="P143" s="370"/>
      <c r="Q143" s="370"/>
    </row>
    <row r="144" spans="1:17" s="373" customFormat="1" ht="15" customHeight="1" x14ac:dyDescent="0.2">
      <c r="A144" s="366"/>
      <c r="B144" s="366"/>
      <c r="C144" s="366"/>
      <c r="D144" s="366"/>
      <c r="E144" s="366"/>
      <c r="F144" s="366"/>
      <c r="G144" s="230"/>
      <c r="H144" s="366"/>
      <c r="I144" s="230"/>
      <c r="J144" s="230"/>
      <c r="K144" s="230"/>
      <c r="L144" s="230"/>
      <c r="M144" s="230"/>
      <c r="N144" s="370"/>
      <c r="O144" s="455"/>
      <c r="P144" s="370"/>
      <c r="Q144" s="370"/>
    </row>
    <row r="145" spans="1:17" s="373" customFormat="1" ht="15" customHeight="1" x14ac:dyDescent="0.2">
      <c r="A145" s="366"/>
      <c r="B145" s="366"/>
      <c r="C145" s="366"/>
      <c r="D145" s="366"/>
      <c r="E145" s="366"/>
      <c r="F145" s="366"/>
      <c r="G145" s="230"/>
      <c r="H145" s="366"/>
      <c r="I145" s="230"/>
      <c r="J145" s="230"/>
      <c r="K145" s="230"/>
      <c r="L145" s="230"/>
      <c r="M145" s="230"/>
      <c r="N145" s="370"/>
      <c r="O145" s="455"/>
      <c r="P145" s="370"/>
      <c r="Q145" s="370"/>
    </row>
    <row r="146" spans="1:17" s="373" customFormat="1" ht="15" customHeight="1" x14ac:dyDescent="0.2">
      <c r="A146" s="366"/>
      <c r="B146" s="366"/>
      <c r="C146" s="366"/>
      <c r="D146" s="366"/>
      <c r="E146" s="366"/>
      <c r="F146" s="366"/>
      <c r="G146" s="230"/>
      <c r="H146" s="366"/>
      <c r="I146" s="230"/>
      <c r="J146" s="230"/>
      <c r="K146" s="230"/>
      <c r="L146" s="230"/>
      <c r="M146" s="230"/>
      <c r="N146" s="370"/>
      <c r="O146" s="455"/>
      <c r="P146" s="370"/>
      <c r="Q146" s="370"/>
    </row>
    <row r="147" spans="1:17" s="373" customFormat="1" ht="15" customHeight="1" x14ac:dyDescent="0.2">
      <c r="A147" s="366"/>
      <c r="B147" s="366"/>
      <c r="C147" s="366"/>
      <c r="D147" s="366"/>
      <c r="E147" s="366"/>
      <c r="F147" s="366"/>
      <c r="G147" s="230"/>
      <c r="H147" s="366"/>
      <c r="I147" s="230"/>
      <c r="J147" s="230"/>
      <c r="K147" s="230"/>
      <c r="L147" s="230"/>
      <c r="M147" s="230"/>
      <c r="N147" s="370"/>
      <c r="O147" s="455"/>
      <c r="P147" s="370"/>
      <c r="Q147" s="370"/>
    </row>
    <row r="148" spans="1:17" s="373" customFormat="1" ht="15" customHeight="1" x14ac:dyDescent="0.2">
      <c r="A148" s="366"/>
      <c r="B148" s="366"/>
      <c r="C148" s="366"/>
      <c r="D148" s="366"/>
      <c r="E148" s="366"/>
      <c r="F148" s="366"/>
      <c r="G148" s="230"/>
      <c r="H148" s="366"/>
      <c r="I148" s="230"/>
      <c r="J148" s="230"/>
      <c r="K148" s="230"/>
      <c r="L148" s="230"/>
      <c r="M148" s="230"/>
      <c r="N148" s="370"/>
      <c r="O148" s="455"/>
      <c r="P148" s="370"/>
      <c r="Q148" s="370"/>
    </row>
    <row r="149" spans="1:17" ht="15" customHeight="1" x14ac:dyDescent="0.2">
      <c r="A149" s="366"/>
      <c r="B149" s="366"/>
      <c r="C149" s="366"/>
      <c r="D149" s="366"/>
      <c r="E149" s="366"/>
      <c r="G149" s="230"/>
      <c r="I149" s="230"/>
      <c r="K149" s="230"/>
      <c r="M149" s="230"/>
    </row>
  </sheetData>
  <mergeCells count="4">
    <mergeCell ref="G6:I7"/>
    <mergeCell ref="K6:M7"/>
    <mergeCell ref="G64:I65"/>
    <mergeCell ref="K64:M65"/>
  </mergeCells>
  <pageMargins left="0.8" right="0.5" top="0.5" bottom="0.6" header="0.49" footer="0.4"/>
  <pageSetup paperSize="9" scale="89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M95"/>
  <sheetViews>
    <sheetView showZeros="0" view="pageBreakPreview" topLeftCell="A67" zoomScaleNormal="100" zoomScaleSheetLayoutView="100" workbookViewId="0">
      <selection activeCell="D19" sqref="D19"/>
    </sheetView>
  </sheetViews>
  <sheetFormatPr defaultColWidth="9.109375" defaultRowHeight="17.399999999999999" x14ac:dyDescent="0.3"/>
  <cols>
    <col min="1" max="3" width="1.44140625" style="38" customWidth="1"/>
    <col min="4" max="4" width="31.88671875" style="38" customWidth="1"/>
    <col min="5" max="5" width="6.109375" style="34" customWidth="1"/>
    <col min="6" max="6" width="0.5546875" style="34" customWidth="1"/>
    <col min="7" max="7" width="11.33203125" style="4" customWidth="1"/>
    <col min="8" max="8" width="0.5546875" style="4" customWidth="1"/>
    <col min="9" max="9" width="11.33203125" style="4" customWidth="1"/>
    <col min="10" max="10" width="0.5546875" style="4" customWidth="1"/>
    <col min="11" max="11" width="11.33203125" style="4" customWidth="1"/>
    <col min="12" max="12" width="0.5546875" style="4" customWidth="1"/>
    <col min="13" max="13" width="11.33203125" style="4" customWidth="1"/>
    <col min="14" max="16384" width="9.109375" style="3"/>
  </cols>
  <sheetData>
    <row r="1" spans="1:13" ht="18" customHeight="1" x14ac:dyDescent="0.3">
      <c r="A1" s="33" t="str">
        <f>'TH2-4'!A1</f>
        <v>บริษัท เหมราชพัฒนาที่ดิน จำกัด (มหาชน)</v>
      </c>
      <c r="B1" s="33"/>
      <c r="C1" s="33"/>
      <c r="D1" s="33"/>
    </row>
    <row r="2" spans="1:13" ht="18" customHeight="1" x14ac:dyDescent="0.3">
      <c r="A2" s="35" t="s">
        <v>150</v>
      </c>
      <c r="B2" s="35"/>
      <c r="C2" s="35"/>
      <c r="D2" s="35"/>
    </row>
    <row r="3" spans="1:13" ht="18" customHeight="1" x14ac:dyDescent="0.3">
      <c r="A3" s="36" t="s">
        <v>158</v>
      </c>
      <c r="B3" s="36"/>
      <c r="C3" s="36"/>
      <c r="D3" s="36"/>
      <c r="E3" s="37"/>
      <c r="F3" s="37"/>
      <c r="G3" s="7"/>
      <c r="H3" s="7"/>
      <c r="I3" s="7"/>
      <c r="J3" s="7"/>
      <c r="K3" s="7"/>
      <c r="L3" s="7"/>
      <c r="M3" s="7"/>
    </row>
    <row r="4" spans="1:13" ht="18" customHeight="1" x14ac:dyDescent="0.3"/>
    <row r="5" spans="1:13" ht="18" customHeight="1" x14ac:dyDescent="0.3">
      <c r="G5" s="463" t="str">
        <f>'TH2-4'!G5:I5</f>
        <v>ข้อมูลทางการเงินรวม</v>
      </c>
      <c r="H5" s="463"/>
      <c r="I5" s="463"/>
      <c r="K5" s="463" t="str">
        <f>'TH2-4'!K5:M5</f>
        <v>ข้อมูลทางการเงินเฉพาะกิจการ</v>
      </c>
      <c r="L5" s="463"/>
      <c r="M5" s="463"/>
    </row>
    <row r="6" spans="1:13" ht="18" customHeight="1" x14ac:dyDescent="0.3">
      <c r="E6" s="39"/>
      <c r="F6" s="39"/>
      <c r="G6" s="10" t="str">
        <f>'TH2-4'!G8</f>
        <v>พ.ศ. 2561</v>
      </c>
      <c r="H6" s="39"/>
      <c r="I6" s="10" t="str">
        <f>'TH2-4'!I8</f>
        <v>พ.ศ. 2560</v>
      </c>
      <c r="J6" s="8"/>
      <c r="K6" s="10" t="str">
        <f>'TH2-4'!K8</f>
        <v>พ.ศ. 2561</v>
      </c>
      <c r="L6" s="39"/>
      <c r="M6" s="10" t="str">
        <f>'TH2-4'!M8</f>
        <v>พ.ศ. 2560</v>
      </c>
    </row>
    <row r="7" spans="1:13" ht="18" customHeight="1" x14ac:dyDescent="0.3">
      <c r="E7" s="12" t="s">
        <v>5</v>
      </c>
      <c r="F7" s="9"/>
      <c r="G7" s="14" t="str">
        <f>'TH2-4'!G9</f>
        <v>บาท</v>
      </c>
      <c r="H7" s="10"/>
      <c r="I7" s="14" t="str">
        <f>'TH2-4'!I9</f>
        <v>บาท</v>
      </c>
      <c r="J7" s="10"/>
      <c r="K7" s="14" t="str">
        <f>'TH2-4'!K9</f>
        <v>บาท</v>
      </c>
      <c r="L7" s="10"/>
      <c r="M7" s="14" t="str">
        <f>'TH2-4'!M9</f>
        <v>บาท</v>
      </c>
    </row>
    <row r="8" spans="1:13" ht="6" customHeight="1" x14ac:dyDescent="0.3">
      <c r="A8" s="40"/>
      <c r="B8" s="40"/>
      <c r="C8" s="40"/>
      <c r="D8" s="40"/>
      <c r="E8" s="41"/>
      <c r="F8" s="41"/>
      <c r="G8" s="20"/>
      <c r="H8" s="20"/>
      <c r="I8" s="20"/>
      <c r="J8" s="20"/>
      <c r="K8" s="20"/>
      <c r="L8" s="20"/>
      <c r="M8" s="20"/>
    </row>
    <row r="9" spans="1:13" ht="18" customHeight="1" x14ac:dyDescent="0.3">
      <c r="A9" s="40" t="s">
        <v>54</v>
      </c>
      <c r="B9" s="40"/>
      <c r="C9" s="40"/>
      <c r="D9" s="40"/>
      <c r="E9" s="42"/>
      <c r="F9" s="41"/>
      <c r="G9" s="20">
        <v>1718896008</v>
      </c>
      <c r="H9" s="43"/>
      <c r="I9" s="147">
        <v>132104788</v>
      </c>
      <c r="J9" s="41"/>
      <c r="K9" s="20">
        <v>0</v>
      </c>
      <c r="L9" s="43"/>
      <c r="M9" s="147">
        <v>0</v>
      </c>
    </row>
    <row r="10" spans="1:13" ht="18" customHeight="1" x14ac:dyDescent="0.3">
      <c r="A10" s="40" t="s">
        <v>119</v>
      </c>
      <c r="B10" s="40"/>
      <c r="C10" s="40"/>
      <c r="D10" s="40"/>
      <c r="E10" s="42"/>
      <c r="F10" s="41"/>
      <c r="G10" s="20">
        <v>255983692</v>
      </c>
      <c r="H10" s="20"/>
      <c r="I10" s="147">
        <v>327159583</v>
      </c>
      <c r="J10" s="41"/>
      <c r="K10" s="22">
        <v>19165492</v>
      </c>
      <c r="L10" s="20"/>
      <c r="M10" s="147">
        <v>17499336</v>
      </c>
    </row>
    <row r="11" spans="1:13" ht="18" customHeight="1" x14ac:dyDescent="0.3">
      <c r="A11" s="40" t="s">
        <v>434</v>
      </c>
      <c r="B11" s="40"/>
      <c r="C11" s="40"/>
      <c r="D11" s="40"/>
      <c r="E11" s="42"/>
      <c r="F11" s="41"/>
      <c r="G11" s="20">
        <v>380719744</v>
      </c>
      <c r="H11" s="43"/>
      <c r="I11" s="147">
        <v>341769770</v>
      </c>
      <c r="J11" s="41"/>
      <c r="K11" s="20">
        <v>12357518</v>
      </c>
      <c r="L11" s="43"/>
      <c r="M11" s="147">
        <v>8908537</v>
      </c>
    </row>
    <row r="12" spans="1:13" ht="18" customHeight="1" x14ac:dyDescent="0.3">
      <c r="A12" s="3" t="s">
        <v>55</v>
      </c>
      <c r="B12" s="3"/>
      <c r="C12" s="3"/>
      <c r="D12" s="3"/>
      <c r="E12" s="42"/>
      <c r="F12" s="41"/>
      <c r="G12" s="20">
        <v>-635655792</v>
      </c>
      <c r="H12" s="20"/>
      <c r="I12" s="147">
        <v>-60937037</v>
      </c>
      <c r="J12" s="41"/>
      <c r="K12" s="20">
        <v>0</v>
      </c>
      <c r="L12" s="20"/>
      <c r="M12" s="147">
        <v>0</v>
      </c>
    </row>
    <row r="13" spans="1:13" ht="18" customHeight="1" x14ac:dyDescent="0.45">
      <c r="A13" s="44" t="s">
        <v>120</v>
      </c>
      <c r="B13" s="3"/>
      <c r="C13" s="3"/>
      <c r="D13" s="3"/>
      <c r="E13" s="42"/>
      <c r="F13" s="41"/>
      <c r="G13" s="20">
        <v>-125203777</v>
      </c>
      <c r="H13" s="20"/>
      <c r="I13" s="147">
        <v>-94631102</v>
      </c>
      <c r="J13" s="41"/>
      <c r="K13" s="22">
        <v>-11368244</v>
      </c>
      <c r="L13" s="20"/>
      <c r="M13" s="147">
        <v>-7042109</v>
      </c>
    </row>
    <row r="14" spans="1:13" ht="18" customHeight="1" x14ac:dyDescent="0.3">
      <c r="A14" s="3" t="s">
        <v>435</v>
      </c>
      <c r="B14" s="3"/>
      <c r="C14" s="3"/>
      <c r="D14" s="3"/>
      <c r="E14" s="42"/>
      <c r="F14" s="41"/>
      <c r="G14" s="7">
        <v>-207569810</v>
      </c>
      <c r="H14" s="43"/>
      <c r="I14" s="148">
        <v>-194629417</v>
      </c>
      <c r="J14" s="41"/>
      <c r="K14" s="7">
        <v>-11334474</v>
      </c>
      <c r="L14" s="43"/>
      <c r="M14" s="148">
        <v>-8233881</v>
      </c>
    </row>
    <row r="15" spans="1:13" ht="6" customHeight="1" x14ac:dyDescent="0.3">
      <c r="A15" s="40"/>
      <c r="B15" s="40"/>
      <c r="C15" s="40"/>
      <c r="D15" s="40"/>
      <c r="E15" s="41"/>
      <c r="F15" s="41"/>
      <c r="G15" s="20"/>
      <c r="H15" s="20"/>
      <c r="I15" s="20"/>
      <c r="J15" s="41"/>
      <c r="K15" s="20"/>
      <c r="L15" s="20"/>
      <c r="M15" s="20"/>
    </row>
    <row r="16" spans="1:13" ht="18" customHeight="1" x14ac:dyDescent="0.3">
      <c r="A16" s="2" t="s">
        <v>56</v>
      </c>
      <c r="B16" s="2"/>
      <c r="C16" s="2"/>
      <c r="D16" s="2"/>
      <c r="E16" s="41"/>
      <c r="F16" s="41"/>
      <c r="G16" s="20">
        <f>SUM(G9:G15)</f>
        <v>1387170065</v>
      </c>
      <c r="H16" s="20"/>
      <c r="I16" s="20">
        <f>SUM(I9:I15)</f>
        <v>450836585</v>
      </c>
      <c r="J16" s="41"/>
      <c r="K16" s="20">
        <f>SUM(K9:K15)</f>
        <v>8820292</v>
      </c>
      <c r="L16" s="20"/>
      <c r="M16" s="20">
        <f>SUM(M9:M15)</f>
        <v>11131883</v>
      </c>
    </row>
    <row r="17" spans="1:13" ht="18" customHeight="1" x14ac:dyDescent="0.3">
      <c r="A17" s="21" t="s">
        <v>57</v>
      </c>
      <c r="B17" s="21"/>
      <c r="C17" s="21"/>
      <c r="D17" s="21"/>
      <c r="E17" s="42"/>
      <c r="F17" s="41"/>
      <c r="G17" s="20">
        <v>229323794</v>
      </c>
      <c r="H17" s="20"/>
      <c r="I17" s="147">
        <v>324618688</v>
      </c>
      <c r="J17" s="41"/>
      <c r="K17" s="20">
        <v>669304989</v>
      </c>
      <c r="L17" s="20"/>
      <c r="M17" s="147">
        <v>918297148</v>
      </c>
    </row>
    <row r="18" spans="1:13" ht="18" customHeight="1" x14ac:dyDescent="0.3">
      <c r="A18" s="21" t="s">
        <v>58</v>
      </c>
      <c r="B18" s="21"/>
      <c r="C18" s="21"/>
      <c r="D18" s="21"/>
      <c r="E18" s="42"/>
      <c r="F18" s="41"/>
      <c r="G18" s="20">
        <f>-47281345</f>
        <v>-47281345</v>
      </c>
      <c r="H18" s="43"/>
      <c r="I18" s="147">
        <v>-32869685</v>
      </c>
      <c r="J18" s="41"/>
      <c r="K18" s="20">
        <v>-15962550</v>
      </c>
      <c r="L18" s="43"/>
      <c r="M18" s="147">
        <v>-16729923</v>
      </c>
    </row>
    <row r="19" spans="1:13" ht="18" customHeight="1" x14ac:dyDescent="0.3">
      <c r="A19" s="40" t="s">
        <v>59</v>
      </c>
      <c r="B19" s="40"/>
      <c r="C19" s="40"/>
      <c r="D19" s="40"/>
      <c r="E19" s="19"/>
      <c r="F19" s="19"/>
      <c r="G19" s="20">
        <v>-162415914</v>
      </c>
      <c r="H19" s="20"/>
      <c r="I19" s="147">
        <v>-151260990</v>
      </c>
      <c r="J19" s="19"/>
      <c r="K19" s="20">
        <f>-58364390+109183-3666658</f>
        <v>-61921865</v>
      </c>
      <c r="L19" s="20"/>
      <c r="M19" s="147">
        <v>-57850563</v>
      </c>
    </row>
    <row r="20" spans="1:13" ht="18" customHeight="1" x14ac:dyDescent="0.3">
      <c r="A20" s="40" t="s">
        <v>60</v>
      </c>
      <c r="B20" s="40"/>
      <c r="C20" s="40"/>
      <c r="D20" s="40"/>
      <c r="E20" s="42"/>
      <c r="F20" s="41"/>
      <c r="G20" s="20">
        <v>-175303033</v>
      </c>
      <c r="H20" s="20"/>
      <c r="I20" s="147">
        <v>-328458535</v>
      </c>
      <c r="J20" s="41"/>
      <c r="K20" s="20">
        <v>-169019445</v>
      </c>
      <c r="L20" s="20"/>
      <c r="M20" s="147">
        <v>-235906849</v>
      </c>
    </row>
    <row r="21" spans="1:13" ht="18" customHeight="1" x14ac:dyDescent="0.3">
      <c r="A21" s="40" t="s">
        <v>429</v>
      </c>
      <c r="B21" s="40"/>
      <c r="C21" s="40"/>
      <c r="D21" s="40"/>
      <c r="E21" s="45" t="str">
        <f>'TH2-4'!E27&amp;", "&amp;'TH2-4'!E29</f>
        <v>10, 12</v>
      </c>
      <c r="F21" s="41"/>
      <c r="G21" s="7">
        <v>671539059</v>
      </c>
      <c r="H21" s="43"/>
      <c r="I21" s="148">
        <v>262367461</v>
      </c>
      <c r="J21" s="41">
        <v>0</v>
      </c>
      <c r="K21" s="7">
        <v>0</v>
      </c>
      <c r="L21" s="43">
        <v>0</v>
      </c>
      <c r="M21" s="148">
        <v>0</v>
      </c>
    </row>
    <row r="22" spans="1:13" ht="6" customHeight="1" x14ac:dyDescent="0.3">
      <c r="A22" s="40"/>
      <c r="B22" s="40"/>
      <c r="C22" s="40"/>
      <c r="D22" s="40"/>
      <c r="G22" s="20"/>
      <c r="H22" s="20"/>
      <c r="I22" s="20"/>
      <c r="J22" s="41"/>
      <c r="K22" s="20"/>
      <c r="L22" s="20"/>
      <c r="M22" s="20"/>
    </row>
    <row r="23" spans="1:13" ht="18" customHeight="1" x14ac:dyDescent="0.3">
      <c r="A23" s="46" t="s">
        <v>383</v>
      </c>
      <c r="B23" s="46"/>
      <c r="C23" s="46"/>
      <c r="D23" s="46"/>
      <c r="E23" s="42"/>
      <c r="F23" s="41"/>
      <c r="G23" s="20">
        <f>SUM(G16:G21)</f>
        <v>1903032626</v>
      </c>
      <c r="H23" s="20"/>
      <c r="I23" s="20">
        <f>SUM(I16:I21)</f>
        <v>525233524</v>
      </c>
      <c r="J23" s="41"/>
      <c r="K23" s="20">
        <f>SUM(K16:K21)</f>
        <v>431221421</v>
      </c>
      <c r="L23" s="20"/>
      <c r="M23" s="20">
        <f>SUM(M16:M21)</f>
        <v>618941696</v>
      </c>
    </row>
    <row r="24" spans="1:13" ht="18" customHeight="1" x14ac:dyDescent="0.3">
      <c r="A24" s="40" t="s">
        <v>61</v>
      </c>
      <c r="B24" s="40"/>
      <c r="C24" s="40"/>
      <c r="D24" s="40"/>
      <c r="E24" s="162">
        <v>20</v>
      </c>
      <c r="F24" s="47"/>
      <c r="G24" s="7">
        <v>-180417117</v>
      </c>
      <c r="H24" s="20"/>
      <c r="I24" s="148">
        <v>-22481198</v>
      </c>
      <c r="J24" s="41"/>
      <c r="K24" s="7">
        <v>-25604965</v>
      </c>
      <c r="L24" s="20"/>
      <c r="M24" s="148">
        <v>-3703568.34</v>
      </c>
    </row>
    <row r="25" spans="1:13" ht="6" customHeight="1" x14ac:dyDescent="0.3">
      <c r="A25" s="40"/>
      <c r="B25" s="40"/>
      <c r="C25" s="40"/>
      <c r="D25" s="40"/>
      <c r="E25" s="41"/>
      <c r="F25" s="41"/>
      <c r="G25" s="20"/>
      <c r="H25" s="20"/>
      <c r="I25" s="20"/>
      <c r="J25" s="41"/>
      <c r="K25" s="20"/>
      <c r="L25" s="20"/>
      <c r="M25" s="20"/>
    </row>
    <row r="26" spans="1:13" ht="18" customHeight="1" x14ac:dyDescent="0.3">
      <c r="A26" s="46" t="s">
        <v>384</v>
      </c>
      <c r="B26" s="46"/>
      <c r="C26" s="46"/>
      <c r="D26" s="46"/>
      <c r="E26" s="41"/>
      <c r="F26" s="41"/>
      <c r="G26" s="7">
        <f>SUM(G23:G25)</f>
        <v>1722615509</v>
      </c>
      <c r="H26" s="20"/>
      <c r="I26" s="148">
        <f>SUM(I23:I25)</f>
        <v>502752326</v>
      </c>
      <c r="J26" s="41"/>
      <c r="K26" s="7">
        <f>SUM(K23:K24)</f>
        <v>405616456</v>
      </c>
      <c r="L26" s="20"/>
      <c r="M26" s="148">
        <f>SUM(M23:M24)</f>
        <v>615238127.65999997</v>
      </c>
    </row>
    <row r="27" spans="1:13" ht="18" customHeight="1" x14ac:dyDescent="0.3">
      <c r="A27" s="46"/>
      <c r="B27" s="46"/>
      <c r="C27" s="46"/>
      <c r="D27" s="46"/>
      <c r="E27" s="41"/>
      <c r="F27" s="41"/>
      <c r="G27" s="20"/>
      <c r="H27" s="20"/>
      <c r="I27" s="20"/>
      <c r="J27" s="41"/>
      <c r="K27" s="20"/>
      <c r="L27" s="20"/>
      <c r="M27" s="20"/>
    </row>
    <row r="28" spans="1:13" ht="18" customHeight="1" x14ac:dyDescent="0.3">
      <c r="A28" s="46" t="s">
        <v>62</v>
      </c>
      <c r="B28" s="46"/>
      <c r="C28" s="46"/>
      <c r="D28" s="46"/>
      <c r="E28" s="41"/>
      <c r="F28" s="41"/>
      <c r="G28" s="20"/>
      <c r="H28" s="20"/>
      <c r="I28" s="20"/>
      <c r="J28" s="41"/>
      <c r="K28" s="20"/>
      <c r="L28" s="20"/>
      <c r="M28" s="20"/>
    </row>
    <row r="29" spans="1:13" ht="18" customHeight="1" x14ac:dyDescent="0.45">
      <c r="A29" s="3"/>
      <c r="B29" s="48" t="s">
        <v>142</v>
      </c>
      <c r="C29" s="48"/>
      <c r="D29" s="44"/>
      <c r="E29" s="41"/>
      <c r="F29" s="41"/>
      <c r="G29" s="20"/>
      <c r="H29" s="20"/>
      <c r="I29" s="20"/>
      <c r="J29" s="41"/>
      <c r="K29" s="20"/>
      <c r="L29" s="20"/>
      <c r="M29" s="20"/>
    </row>
    <row r="30" spans="1:13" ht="18" customHeight="1" x14ac:dyDescent="0.45">
      <c r="A30" s="40"/>
      <c r="B30" s="48"/>
      <c r="C30" s="48" t="s">
        <v>64</v>
      </c>
      <c r="D30" s="44"/>
      <c r="E30" s="41"/>
      <c r="F30" s="41"/>
      <c r="G30" s="43"/>
      <c r="H30" s="43"/>
      <c r="I30" s="43"/>
      <c r="J30" s="43"/>
      <c r="K30" s="43"/>
      <c r="L30" s="43"/>
      <c r="M30" s="43"/>
    </row>
    <row r="31" spans="1:13" ht="18" customHeight="1" x14ac:dyDescent="0.3">
      <c r="A31" s="3"/>
      <c r="B31" s="48"/>
      <c r="C31" s="48" t="s">
        <v>144</v>
      </c>
      <c r="D31" s="40"/>
      <c r="E31" s="41"/>
      <c r="F31" s="41"/>
      <c r="G31" s="20">
        <v>0</v>
      </c>
      <c r="H31" s="20"/>
      <c r="I31" s="20">
        <v>5653512</v>
      </c>
      <c r="J31" s="41"/>
      <c r="K31" s="20">
        <v>0</v>
      </c>
      <c r="L31" s="20"/>
      <c r="M31" s="147">
        <v>0</v>
      </c>
    </row>
    <row r="32" spans="1:13" ht="18" customHeight="1" x14ac:dyDescent="0.3">
      <c r="A32" s="46"/>
      <c r="B32" s="46"/>
      <c r="C32" s="40" t="s">
        <v>143</v>
      </c>
      <c r="D32" s="46"/>
      <c r="E32" s="41"/>
      <c r="F32" s="41"/>
      <c r="G32" s="20"/>
      <c r="H32" s="20"/>
      <c r="I32" s="20"/>
      <c r="J32" s="41"/>
      <c r="K32" s="20"/>
      <c r="L32" s="20"/>
      <c r="M32" s="147"/>
    </row>
    <row r="33" spans="1:13" ht="18" customHeight="1" x14ac:dyDescent="0.3">
      <c r="A33" s="46"/>
      <c r="B33" s="46"/>
      <c r="C33" s="3"/>
      <c r="D33" s="40" t="s">
        <v>68</v>
      </c>
      <c r="E33" s="41"/>
      <c r="F33" s="41"/>
      <c r="G33" s="7">
        <v>0</v>
      </c>
      <c r="H33" s="20"/>
      <c r="I33" s="7">
        <v>-1119580</v>
      </c>
      <c r="J33" s="41"/>
      <c r="K33" s="7">
        <v>0</v>
      </c>
      <c r="L33" s="20"/>
      <c r="M33" s="148">
        <v>0</v>
      </c>
    </row>
    <row r="34" spans="1:13" ht="6" customHeight="1" x14ac:dyDescent="0.3">
      <c r="A34" s="40"/>
      <c r="B34" s="40"/>
      <c r="C34" s="40"/>
      <c r="D34" s="40"/>
      <c r="E34" s="41"/>
      <c r="F34" s="41"/>
      <c r="G34" s="20"/>
      <c r="H34" s="20"/>
      <c r="I34" s="20"/>
      <c r="J34" s="41"/>
      <c r="K34" s="20"/>
      <c r="L34" s="20"/>
      <c r="M34" s="20"/>
    </row>
    <row r="35" spans="1:13" s="48" customFormat="1" ht="18" customHeight="1" x14ac:dyDescent="0.3">
      <c r="B35" s="48" t="s">
        <v>154</v>
      </c>
      <c r="E35" s="49"/>
      <c r="F35" s="50"/>
      <c r="G35" s="43"/>
      <c r="H35" s="50"/>
      <c r="I35" s="43"/>
      <c r="J35" s="50"/>
      <c r="K35" s="43"/>
      <c r="L35" s="50"/>
      <c r="M35" s="43"/>
    </row>
    <row r="36" spans="1:13" s="48" customFormat="1" ht="18" customHeight="1" x14ac:dyDescent="0.3">
      <c r="C36" s="48" t="s">
        <v>70</v>
      </c>
      <c r="E36" s="49"/>
      <c r="G36" s="407">
        <f>SUM(G31:G34)</f>
        <v>0</v>
      </c>
      <c r="I36" s="407">
        <f>SUM(I31:I34)</f>
        <v>4533932</v>
      </c>
      <c r="J36" s="50"/>
      <c r="K36" s="407">
        <f>SUM(K31:K34)</f>
        <v>0</v>
      </c>
      <c r="M36" s="407">
        <f>SUM(M31:M34)</f>
        <v>0</v>
      </c>
    </row>
    <row r="37" spans="1:13" s="48" customFormat="1" ht="18" customHeight="1" x14ac:dyDescent="0.3">
      <c r="E37" s="49"/>
      <c r="G37" s="20"/>
      <c r="I37" s="20"/>
      <c r="J37" s="50"/>
      <c r="K37" s="20"/>
      <c r="M37" s="20"/>
    </row>
    <row r="38" spans="1:13" s="48" customFormat="1" ht="18" customHeight="1" x14ac:dyDescent="0.3">
      <c r="E38" s="49"/>
      <c r="G38" s="20"/>
      <c r="I38" s="20"/>
      <c r="J38" s="50"/>
      <c r="K38" s="20"/>
      <c r="M38" s="20"/>
    </row>
    <row r="39" spans="1:13" s="48" customFormat="1" ht="18" customHeight="1" x14ac:dyDescent="0.3">
      <c r="E39" s="49"/>
      <c r="G39" s="20"/>
      <c r="I39" s="20"/>
      <c r="J39" s="50"/>
      <c r="K39" s="20"/>
      <c r="M39" s="20"/>
    </row>
    <row r="40" spans="1:13" ht="18" customHeight="1" x14ac:dyDescent="0.3">
      <c r="A40" s="46"/>
      <c r="B40" s="46"/>
      <c r="C40" s="46"/>
      <c r="D40" s="46"/>
      <c r="E40" s="41"/>
      <c r="F40" s="41"/>
      <c r="G40" s="20" t="s">
        <v>138</v>
      </c>
      <c r="H40" s="20"/>
      <c r="I40" s="20"/>
      <c r="J40" s="41"/>
      <c r="K40" s="20"/>
      <c r="L40" s="20"/>
      <c r="M40" s="20"/>
    </row>
    <row r="41" spans="1:13" ht="18" customHeight="1" x14ac:dyDescent="0.3">
      <c r="A41" s="46"/>
      <c r="B41" s="46"/>
      <c r="C41" s="46"/>
      <c r="D41" s="46"/>
      <c r="E41" s="41"/>
      <c r="F41" s="41"/>
      <c r="G41" s="20"/>
      <c r="H41" s="20"/>
      <c r="I41" s="20"/>
      <c r="J41" s="41"/>
      <c r="K41" s="20"/>
      <c r="L41" s="20"/>
      <c r="M41" s="20"/>
    </row>
    <row r="42" spans="1:13" ht="18" customHeight="1" x14ac:dyDescent="0.3">
      <c r="A42" s="46"/>
      <c r="B42" s="46"/>
      <c r="C42" s="46"/>
      <c r="D42" s="46"/>
      <c r="E42" s="41"/>
      <c r="F42" s="41"/>
      <c r="G42" s="20"/>
      <c r="H42" s="20"/>
      <c r="I42" s="20"/>
      <c r="J42" s="41"/>
      <c r="K42" s="20"/>
      <c r="L42" s="20"/>
      <c r="M42" s="20"/>
    </row>
    <row r="43" spans="1:13" ht="18" customHeight="1" x14ac:dyDescent="0.3">
      <c r="A43" s="46"/>
      <c r="B43" s="46"/>
      <c r="C43" s="46"/>
      <c r="D43" s="46"/>
      <c r="E43" s="41"/>
      <c r="F43" s="41"/>
      <c r="G43" s="20"/>
      <c r="H43" s="20"/>
      <c r="I43" s="20"/>
      <c r="J43" s="41"/>
      <c r="K43" s="20"/>
      <c r="L43" s="20"/>
      <c r="M43" s="20"/>
    </row>
    <row r="44" spans="1:13" ht="18" customHeight="1" x14ac:dyDescent="0.3">
      <c r="A44" s="46"/>
      <c r="B44" s="46"/>
      <c r="C44" s="46"/>
      <c r="D44" s="46"/>
      <c r="E44" s="41"/>
      <c r="F44" s="41"/>
      <c r="G44" s="20"/>
      <c r="H44" s="20"/>
      <c r="I44" s="20"/>
      <c r="J44" s="41"/>
      <c r="K44" s="20"/>
      <c r="L44" s="20"/>
      <c r="M44" s="20"/>
    </row>
    <row r="45" spans="1:13" ht="18" customHeight="1" x14ac:dyDescent="0.3">
      <c r="A45" s="46"/>
      <c r="B45" s="46"/>
      <c r="C45" s="46"/>
      <c r="D45" s="46"/>
      <c r="E45" s="41"/>
      <c r="F45" s="41"/>
      <c r="G45" s="20"/>
      <c r="H45" s="20"/>
      <c r="I45" s="20"/>
      <c r="J45" s="41"/>
      <c r="K45" s="20"/>
      <c r="L45" s="20"/>
      <c r="M45" s="20"/>
    </row>
    <row r="46" spans="1:13" ht="24" customHeight="1" x14ac:dyDescent="0.3">
      <c r="A46" s="46"/>
      <c r="B46" s="46"/>
      <c r="C46" s="46"/>
      <c r="D46" s="46"/>
      <c r="E46" s="41"/>
      <c r="F46" s="41"/>
      <c r="G46" s="20"/>
      <c r="H46" s="20"/>
      <c r="I46" s="20"/>
      <c r="J46" s="41"/>
      <c r="K46" s="20"/>
      <c r="L46" s="20"/>
      <c r="M46" s="20"/>
    </row>
    <row r="47" spans="1:13" ht="21.9" customHeight="1" x14ac:dyDescent="0.3">
      <c r="A47" s="52" t="str">
        <f>'TH2-4'!A52</f>
        <v>หมายเหตุประกอบข้อมูลทางการเงินเป็นส่วนหนึ่งของข้อมูลทางการเงินระหว่างกาลนี้</v>
      </c>
      <c r="B47" s="52"/>
      <c r="C47" s="52"/>
      <c r="D47" s="52"/>
      <c r="E47" s="53"/>
      <c r="F47" s="53"/>
      <c r="G47" s="54"/>
      <c r="H47" s="54"/>
      <c r="I47" s="54"/>
      <c r="J47" s="54"/>
      <c r="K47" s="54"/>
      <c r="L47" s="54"/>
      <c r="M47" s="54"/>
    </row>
    <row r="48" spans="1:13" ht="18" customHeight="1" x14ac:dyDescent="0.3">
      <c r="A48" s="33" t="str">
        <f>A1</f>
        <v>บริษัท เหมราชพัฒนาที่ดิน จำกัด (มหาชน)</v>
      </c>
      <c r="B48" s="33"/>
      <c r="C48" s="33"/>
      <c r="D48" s="33"/>
    </row>
    <row r="49" spans="1:13" ht="18" customHeight="1" x14ac:dyDescent="0.3">
      <c r="A49" s="35" t="str">
        <f>A2</f>
        <v>งบกำไรขาดทุนเบ็ดเสร็จ (ยังไม่ได้ตรวจสอบ)</v>
      </c>
      <c r="B49" s="35"/>
      <c r="C49" s="35"/>
      <c r="D49" s="35"/>
    </row>
    <row r="50" spans="1:13" ht="18" customHeight="1" x14ac:dyDescent="0.3">
      <c r="A50" s="36" t="str">
        <f>A3</f>
        <v>สำหรับงวดสามเดือนสิ้นสุดวันที่ 31 มีนาคม พ.ศ. 2561</v>
      </c>
      <c r="B50" s="36"/>
      <c r="C50" s="36"/>
      <c r="D50" s="36"/>
      <c r="E50" s="37"/>
      <c r="F50" s="37"/>
      <c r="G50" s="7"/>
      <c r="H50" s="7"/>
      <c r="I50" s="7"/>
      <c r="J50" s="7"/>
      <c r="K50" s="7"/>
      <c r="L50" s="7"/>
      <c r="M50" s="7"/>
    </row>
    <row r="51" spans="1:13" ht="18" customHeight="1" x14ac:dyDescent="0.3"/>
    <row r="52" spans="1:13" ht="18" customHeight="1" x14ac:dyDescent="0.3">
      <c r="G52" s="463" t="str">
        <f>G5</f>
        <v>ข้อมูลทางการเงินรวม</v>
      </c>
      <c r="H52" s="463"/>
      <c r="I52" s="463"/>
      <c r="K52" s="463" t="str">
        <f>K5</f>
        <v>ข้อมูลทางการเงินเฉพาะกิจการ</v>
      </c>
      <c r="L52" s="463"/>
      <c r="M52" s="463"/>
    </row>
    <row r="53" spans="1:13" ht="18" customHeight="1" x14ac:dyDescent="0.3">
      <c r="E53" s="39"/>
      <c r="F53" s="39"/>
      <c r="G53" s="8" t="str">
        <f>G6</f>
        <v>พ.ศ. 2561</v>
      </c>
      <c r="H53" s="39"/>
      <c r="I53" s="8" t="str">
        <f>I6</f>
        <v>พ.ศ. 2560</v>
      </c>
      <c r="J53" s="8"/>
      <c r="K53" s="8" t="str">
        <f>K6</f>
        <v>พ.ศ. 2561</v>
      </c>
      <c r="L53" s="39"/>
      <c r="M53" s="8" t="str">
        <f>M6</f>
        <v>พ.ศ. 2560</v>
      </c>
    </row>
    <row r="54" spans="1:13" ht="18" customHeight="1" x14ac:dyDescent="0.3">
      <c r="E54" s="39"/>
      <c r="F54" s="9"/>
      <c r="G54" s="14" t="str">
        <f>G7</f>
        <v>บาท</v>
      </c>
      <c r="H54" s="10"/>
      <c r="I54" s="14" t="str">
        <f>I7</f>
        <v>บาท</v>
      </c>
      <c r="J54" s="10"/>
      <c r="K54" s="14" t="str">
        <f>K7</f>
        <v>บาท</v>
      </c>
      <c r="L54" s="10"/>
      <c r="M54" s="14" t="str">
        <f>M7</f>
        <v>บาท</v>
      </c>
    </row>
    <row r="55" spans="1:13" ht="6" customHeight="1" x14ac:dyDescent="0.3">
      <c r="A55" s="55"/>
      <c r="B55" s="55"/>
      <c r="C55" s="55"/>
      <c r="D55" s="55"/>
      <c r="E55" s="56"/>
      <c r="F55" s="56"/>
      <c r="G55" s="57"/>
      <c r="H55" s="57"/>
      <c r="I55" s="57"/>
      <c r="J55" s="57"/>
      <c r="K55" s="57"/>
      <c r="L55" s="57"/>
      <c r="M55" s="57"/>
    </row>
    <row r="56" spans="1:13" s="1" customFormat="1" x14ac:dyDescent="0.3">
      <c r="A56" s="46" t="s">
        <v>155</v>
      </c>
      <c r="B56" s="40"/>
      <c r="C56" s="40"/>
      <c r="D56" s="40"/>
      <c r="E56" s="42"/>
      <c r="F56" s="58"/>
      <c r="G56" s="20"/>
      <c r="H56" s="8"/>
      <c r="I56" s="20"/>
      <c r="J56" s="58"/>
      <c r="K56" s="20"/>
      <c r="L56" s="8"/>
      <c r="M56" s="20"/>
    </row>
    <row r="57" spans="1:13" ht="18" customHeight="1" x14ac:dyDescent="0.45">
      <c r="A57" s="3"/>
      <c r="B57" s="48" t="s">
        <v>63</v>
      </c>
      <c r="C57" s="48"/>
      <c r="D57" s="44"/>
      <c r="E57" s="41"/>
      <c r="F57" s="41"/>
      <c r="G57" s="20"/>
      <c r="H57" s="20"/>
      <c r="I57" s="20"/>
      <c r="J57" s="41"/>
      <c r="K57" s="20"/>
      <c r="L57" s="20"/>
      <c r="M57" s="20"/>
    </row>
    <row r="58" spans="1:13" ht="18" customHeight="1" x14ac:dyDescent="0.45">
      <c r="A58" s="40"/>
      <c r="B58" s="48"/>
      <c r="C58" s="48" t="s">
        <v>64</v>
      </c>
      <c r="D58" s="44"/>
      <c r="E58" s="41"/>
      <c r="F58" s="41"/>
      <c r="G58" s="43"/>
      <c r="H58" s="43"/>
      <c r="I58" s="43"/>
      <c r="J58" s="43"/>
      <c r="K58" s="43"/>
      <c r="L58" s="43"/>
      <c r="M58" s="43"/>
    </row>
    <row r="59" spans="1:13" ht="18" customHeight="1" x14ac:dyDescent="0.3">
      <c r="A59" s="3"/>
      <c r="B59" s="48"/>
      <c r="C59" s="48" t="s">
        <v>65</v>
      </c>
      <c r="D59" s="40"/>
      <c r="E59" s="41"/>
      <c r="F59" s="41"/>
      <c r="G59" s="20">
        <v>-33163166</v>
      </c>
      <c r="H59" s="20"/>
      <c r="I59" s="147">
        <v>-21374773</v>
      </c>
      <c r="J59" s="41"/>
      <c r="K59" s="20">
        <v>-33163166</v>
      </c>
      <c r="L59" s="20"/>
      <c r="M59" s="147">
        <v>-21374773</v>
      </c>
    </row>
    <row r="60" spans="1:13" ht="18" customHeight="1" x14ac:dyDescent="0.3">
      <c r="A60" s="3"/>
      <c r="B60" s="48"/>
      <c r="C60" s="48" t="s">
        <v>163</v>
      </c>
      <c r="D60" s="40"/>
      <c r="E60" s="41"/>
      <c r="F60" s="41"/>
      <c r="G60" s="20">
        <v>-12193130</v>
      </c>
      <c r="H60" s="20"/>
      <c r="I60" s="20">
        <v>-345798</v>
      </c>
      <c r="J60" s="41"/>
      <c r="K60" s="20">
        <v>0</v>
      </c>
      <c r="L60" s="20"/>
      <c r="M60" s="147">
        <v>0</v>
      </c>
    </row>
    <row r="61" spans="1:13" ht="20.100000000000001" customHeight="1" x14ac:dyDescent="0.3">
      <c r="A61" s="3"/>
      <c r="B61" s="48"/>
      <c r="C61" s="48" t="s">
        <v>161</v>
      </c>
      <c r="D61" s="40"/>
      <c r="E61" s="41"/>
      <c r="F61" s="41"/>
      <c r="G61" s="20"/>
      <c r="H61" s="20"/>
      <c r="I61" s="20"/>
      <c r="J61" s="41"/>
      <c r="K61" s="20"/>
      <c r="L61" s="20"/>
      <c r="M61" s="20"/>
    </row>
    <row r="62" spans="1:13" ht="20.100000000000001" customHeight="1" x14ac:dyDescent="0.3">
      <c r="A62" s="3"/>
      <c r="B62" s="48"/>
      <c r="C62" s="48"/>
      <c r="D62" s="40" t="s">
        <v>162</v>
      </c>
      <c r="E62" s="41"/>
      <c r="F62" s="41"/>
      <c r="G62" s="20">
        <v>-9278309</v>
      </c>
      <c r="H62" s="20"/>
      <c r="I62" s="20">
        <v>0</v>
      </c>
      <c r="J62" s="41"/>
      <c r="K62" s="20">
        <v>0</v>
      </c>
      <c r="L62" s="20"/>
      <c r="M62" s="20">
        <v>0</v>
      </c>
    </row>
    <row r="63" spans="1:13" ht="18" customHeight="1" x14ac:dyDescent="0.3">
      <c r="A63" s="46"/>
      <c r="B63" s="46"/>
      <c r="C63" s="40" t="s">
        <v>67</v>
      </c>
      <c r="D63" s="46"/>
      <c r="E63" s="41"/>
      <c r="F63" s="41"/>
      <c r="G63" s="20"/>
      <c r="H63" s="20"/>
      <c r="I63" s="147"/>
      <c r="J63" s="41"/>
      <c r="K63" s="20"/>
      <c r="L63" s="20"/>
      <c r="M63" s="147"/>
    </row>
    <row r="64" spans="1:13" ht="18" customHeight="1" x14ac:dyDescent="0.3">
      <c r="A64" s="46"/>
      <c r="B64" s="46"/>
      <c r="C64" s="3"/>
      <c r="D64" s="40" t="s">
        <v>68</v>
      </c>
      <c r="E64" s="41"/>
      <c r="F64" s="41"/>
      <c r="G64" s="7">
        <v>6632633</v>
      </c>
      <c r="H64" s="20"/>
      <c r="I64" s="148">
        <v>4274955</v>
      </c>
      <c r="J64" s="41"/>
      <c r="K64" s="7">
        <v>6632633</v>
      </c>
      <c r="L64" s="20"/>
      <c r="M64" s="148">
        <v>4274955</v>
      </c>
    </row>
    <row r="65" spans="1:13" ht="6" customHeight="1" x14ac:dyDescent="0.3">
      <c r="A65" s="40"/>
      <c r="B65" s="40"/>
      <c r="C65" s="40"/>
      <c r="D65" s="40"/>
      <c r="E65" s="41"/>
      <c r="F65" s="41"/>
      <c r="G65" s="20"/>
      <c r="H65" s="20"/>
      <c r="I65" s="20"/>
      <c r="J65" s="41"/>
      <c r="K65" s="20"/>
      <c r="L65" s="20"/>
      <c r="M65" s="20"/>
    </row>
    <row r="66" spans="1:13" s="48" customFormat="1" ht="18" customHeight="1" x14ac:dyDescent="0.3">
      <c r="B66" s="48" t="s">
        <v>69</v>
      </c>
      <c r="E66" s="49"/>
      <c r="F66" s="50"/>
      <c r="G66" s="43"/>
      <c r="H66" s="50"/>
      <c r="I66" s="43"/>
      <c r="J66" s="50"/>
      <c r="K66" s="43"/>
      <c r="L66" s="50"/>
      <c r="M66" s="43"/>
    </row>
    <row r="67" spans="1:13" s="48" customFormat="1" ht="18" customHeight="1" x14ac:dyDescent="0.3">
      <c r="C67" s="48" t="s">
        <v>70</v>
      </c>
      <c r="E67" s="49"/>
      <c r="G67" s="407">
        <f>SUM(G59:G65)</f>
        <v>-48001972</v>
      </c>
      <c r="I67" s="407">
        <f>SUM(I59:I65)</f>
        <v>-17445616</v>
      </c>
      <c r="J67" s="50"/>
      <c r="K67" s="407">
        <f>SUM(K59:K65)</f>
        <v>-26530533</v>
      </c>
      <c r="M67" s="407">
        <f>SUM(M59:M65)</f>
        <v>-17099818</v>
      </c>
    </row>
    <row r="68" spans="1:13" s="48" customFormat="1" ht="6" customHeight="1" x14ac:dyDescent="0.3">
      <c r="E68" s="42"/>
      <c r="G68" s="4"/>
      <c r="I68" s="4"/>
      <c r="J68" s="50"/>
      <c r="K68" s="4"/>
      <c r="M68" s="4"/>
    </row>
    <row r="69" spans="1:13" ht="18" customHeight="1" x14ac:dyDescent="0.3">
      <c r="A69" s="51" t="s">
        <v>385</v>
      </c>
      <c r="B69" s="46"/>
      <c r="C69" s="46"/>
      <c r="D69" s="46"/>
      <c r="E69" s="41"/>
      <c r="F69" s="41"/>
      <c r="G69" s="7">
        <f>SUM(G36,G67)</f>
        <v>-48001972</v>
      </c>
      <c r="H69" s="20"/>
      <c r="I69" s="7">
        <f>SUM(I36,I67)</f>
        <v>-12911684</v>
      </c>
      <c r="J69" s="41"/>
      <c r="K69" s="7">
        <f>SUM(K36,K67)</f>
        <v>-26530533</v>
      </c>
      <c r="L69" s="20"/>
      <c r="M69" s="7">
        <f>SUM(M36,M67)</f>
        <v>-17099818</v>
      </c>
    </row>
    <row r="70" spans="1:13" ht="6" customHeight="1" x14ac:dyDescent="0.3">
      <c r="A70" s="46"/>
      <c r="B70" s="46"/>
      <c r="C70" s="46"/>
      <c r="D70" s="46"/>
      <c r="E70" s="41"/>
      <c r="F70" s="41"/>
      <c r="G70" s="20"/>
      <c r="H70" s="20"/>
      <c r="I70" s="20"/>
      <c r="J70" s="41"/>
      <c r="K70" s="20"/>
      <c r="L70" s="20"/>
      <c r="M70" s="20"/>
    </row>
    <row r="71" spans="1:13" ht="18" customHeight="1" thickBot="1" x14ac:dyDescent="0.35">
      <c r="A71" s="46" t="s">
        <v>386</v>
      </c>
      <c r="B71" s="46"/>
      <c r="C71" s="46"/>
      <c r="D71" s="46"/>
      <c r="E71" s="41"/>
      <c r="F71" s="41"/>
      <c r="G71" s="25">
        <f>SUM(G26,G69)</f>
        <v>1674613537</v>
      </c>
      <c r="H71" s="20"/>
      <c r="I71" s="25">
        <f>SUM(I26,I69)</f>
        <v>489840642</v>
      </c>
      <c r="J71" s="41"/>
      <c r="K71" s="25">
        <f>SUM(K26,K69)</f>
        <v>379085923</v>
      </c>
      <c r="L71" s="20"/>
      <c r="M71" s="25">
        <f>SUM(M26,M69)</f>
        <v>598138309.65999997</v>
      </c>
    </row>
    <row r="72" spans="1:13" ht="18" customHeight="1" thickTop="1" x14ac:dyDescent="0.3">
      <c r="A72" s="46"/>
      <c r="B72" s="46"/>
      <c r="C72" s="46"/>
      <c r="D72" s="46"/>
      <c r="E72" s="41"/>
      <c r="F72" s="41"/>
      <c r="G72" s="20"/>
      <c r="H72" s="20"/>
      <c r="I72" s="20"/>
      <c r="J72" s="41"/>
      <c r="K72" s="20"/>
      <c r="L72" s="20"/>
      <c r="M72" s="20"/>
    </row>
    <row r="73" spans="1:13" s="1" customFormat="1" x14ac:dyDescent="0.3">
      <c r="A73" s="2" t="s">
        <v>387</v>
      </c>
      <c r="B73" s="2"/>
      <c r="C73" s="2"/>
      <c r="D73" s="2"/>
      <c r="E73" s="42"/>
      <c r="F73" s="58"/>
      <c r="G73" s="8"/>
      <c r="H73" s="8"/>
      <c r="I73" s="20"/>
      <c r="J73" s="58"/>
      <c r="K73" s="8"/>
      <c r="L73" s="8"/>
      <c r="M73" s="20"/>
    </row>
    <row r="74" spans="1:13" s="1" customFormat="1" x14ac:dyDescent="0.3">
      <c r="A74" s="40"/>
      <c r="B74" s="40" t="s">
        <v>136</v>
      </c>
      <c r="C74" s="40"/>
      <c r="D74" s="40"/>
      <c r="E74" s="42"/>
      <c r="F74" s="58"/>
      <c r="G74" s="20">
        <f>+G26-G75</f>
        <v>1343452944</v>
      </c>
      <c r="H74" s="20"/>
      <c r="I74" s="156">
        <v>497861304</v>
      </c>
      <c r="J74" s="20"/>
      <c r="K74" s="20">
        <f>+K26-K75</f>
        <v>405616456</v>
      </c>
      <c r="L74" s="20"/>
      <c r="M74" s="157">
        <v>615238127.65999997</v>
      </c>
    </row>
    <row r="75" spans="1:13" s="1" customFormat="1" x14ac:dyDescent="0.3">
      <c r="A75" s="40"/>
      <c r="B75" s="40" t="s">
        <v>72</v>
      </c>
      <c r="C75" s="40"/>
      <c r="D75" s="40"/>
      <c r="E75" s="42"/>
      <c r="F75" s="58"/>
      <c r="G75" s="7">
        <v>379162565</v>
      </c>
      <c r="H75" s="43"/>
      <c r="I75" s="155">
        <v>4891022</v>
      </c>
      <c r="J75" s="58"/>
      <c r="K75" s="7">
        <v>0</v>
      </c>
      <c r="L75" s="43"/>
      <c r="M75" s="7">
        <v>0</v>
      </c>
    </row>
    <row r="76" spans="1:13" ht="6" customHeight="1" x14ac:dyDescent="0.3">
      <c r="A76" s="46"/>
      <c r="B76" s="46"/>
      <c r="C76" s="46"/>
      <c r="D76" s="46"/>
      <c r="E76" s="42"/>
      <c r="F76" s="41"/>
      <c r="G76" s="20"/>
      <c r="H76" s="20"/>
      <c r="I76" s="20"/>
      <c r="J76" s="41"/>
      <c r="K76" s="20"/>
      <c r="L76" s="20"/>
      <c r="M76" s="20"/>
    </row>
    <row r="77" spans="1:13" s="1" customFormat="1" ht="18" thickBot="1" x14ac:dyDescent="0.35">
      <c r="A77" s="46" t="str">
        <f>A26</f>
        <v>กำไรสำหรับงวด</v>
      </c>
      <c r="B77" s="46"/>
      <c r="C77" s="46"/>
      <c r="D77" s="46"/>
      <c r="E77" s="42"/>
      <c r="F77" s="58"/>
      <c r="G77" s="25">
        <f>SUM(G74:G76)</f>
        <v>1722615509</v>
      </c>
      <c r="H77" s="20"/>
      <c r="I77" s="25">
        <f>SUM(I74:I76)</f>
        <v>502752326</v>
      </c>
      <c r="J77" s="58"/>
      <c r="K77" s="25">
        <f>SUM(K74:K76)</f>
        <v>405616456</v>
      </c>
      <c r="L77" s="20"/>
      <c r="M77" s="25">
        <f>SUM(M74:M76)</f>
        <v>615238127.65999997</v>
      </c>
    </row>
    <row r="78" spans="1:13" s="1" customFormat="1" ht="18" thickTop="1" x14ac:dyDescent="0.3">
      <c r="A78" s="59"/>
      <c r="B78" s="59"/>
      <c r="C78" s="59"/>
      <c r="D78" s="59"/>
      <c r="E78" s="42"/>
      <c r="F78" s="58"/>
      <c r="G78" s="8"/>
      <c r="H78" s="8"/>
      <c r="I78" s="20"/>
      <c r="J78" s="20"/>
      <c r="K78" s="20"/>
      <c r="L78" s="20"/>
      <c r="M78" s="20"/>
    </row>
    <row r="79" spans="1:13" x14ac:dyDescent="0.3">
      <c r="A79" s="2" t="s">
        <v>388</v>
      </c>
      <c r="B79" s="2"/>
      <c r="C79" s="2"/>
      <c r="D79" s="2"/>
      <c r="E79" s="42"/>
      <c r="F79" s="41"/>
      <c r="G79" s="20"/>
      <c r="H79" s="20"/>
      <c r="I79" s="20"/>
      <c r="J79" s="20"/>
      <c r="K79" s="20"/>
      <c r="L79" s="20"/>
      <c r="M79" s="20"/>
    </row>
    <row r="80" spans="1:13" x14ac:dyDescent="0.3">
      <c r="A80" s="40"/>
      <c r="B80" s="40" t="s">
        <v>136</v>
      </c>
      <c r="C80" s="40"/>
      <c r="D80" s="40"/>
      <c r="E80" s="42"/>
      <c r="F80" s="41"/>
      <c r="G80" s="20">
        <f>+G71-G81</f>
        <v>1298234465</v>
      </c>
      <c r="H80" s="20"/>
      <c r="I80" s="160">
        <v>484949620</v>
      </c>
      <c r="J80" s="41"/>
      <c r="K80" s="20">
        <f>+K71-K81</f>
        <v>379085923</v>
      </c>
      <c r="L80" s="20"/>
      <c r="M80" s="158">
        <v>598138309.65999997</v>
      </c>
    </row>
    <row r="81" spans="1:13" x14ac:dyDescent="0.3">
      <c r="A81" s="40"/>
      <c r="B81" s="40" t="s">
        <v>72</v>
      </c>
      <c r="C81" s="40"/>
      <c r="D81" s="40"/>
      <c r="E81" s="42"/>
      <c r="F81" s="41"/>
      <c r="G81" s="7">
        <v>376379072</v>
      </c>
      <c r="H81" s="43"/>
      <c r="I81" s="159">
        <v>4891022</v>
      </c>
      <c r="J81" s="41"/>
      <c r="K81" s="7">
        <v>0</v>
      </c>
      <c r="L81" s="43"/>
      <c r="M81" s="7">
        <v>0</v>
      </c>
    </row>
    <row r="82" spans="1:13" ht="6" customHeight="1" x14ac:dyDescent="0.3">
      <c r="A82" s="46"/>
      <c r="B82" s="46"/>
      <c r="C82" s="46"/>
      <c r="D82" s="46"/>
      <c r="E82" s="42"/>
      <c r="F82" s="41"/>
      <c r="G82" s="20"/>
      <c r="H82" s="20"/>
      <c r="I82" s="20"/>
      <c r="J82" s="41"/>
      <c r="K82" s="20"/>
      <c r="L82" s="20"/>
      <c r="M82" s="20"/>
    </row>
    <row r="83" spans="1:13" ht="18" thickBot="1" x14ac:dyDescent="0.35">
      <c r="A83" s="46" t="str">
        <f>A71</f>
        <v>กำไรเบ็ดเสร็จรวมสำหรับงวด</v>
      </c>
      <c r="B83" s="46"/>
      <c r="C83" s="46"/>
      <c r="D83" s="46"/>
      <c r="E83" s="42"/>
      <c r="F83" s="41"/>
      <c r="G83" s="25">
        <f>SUM(G80:G82)</f>
        <v>1674613537</v>
      </c>
      <c r="H83" s="20"/>
      <c r="I83" s="25">
        <f>SUM(I80:I82)</f>
        <v>489840642</v>
      </c>
      <c r="J83" s="41"/>
      <c r="K83" s="25">
        <f>SUM(K80:K82)</f>
        <v>379085923</v>
      </c>
      <c r="L83" s="20"/>
      <c r="M83" s="25">
        <f>SUM(M80:M82)</f>
        <v>598138309.65999997</v>
      </c>
    </row>
    <row r="84" spans="1:13" s="1" customFormat="1" ht="18" thickTop="1" x14ac:dyDescent="0.3">
      <c r="A84" s="59"/>
      <c r="B84" s="59"/>
      <c r="C84" s="59"/>
      <c r="D84" s="59"/>
      <c r="E84" s="42"/>
      <c r="F84" s="58"/>
      <c r="G84" s="8"/>
      <c r="H84" s="8"/>
      <c r="I84" s="20"/>
      <c r="J84" s="58"/>
      <c r="K84" s="8"/>
      <c r="L84" s="8"/>
      <c r="M84" s="20"/>
    </row>
    <row r="85" spans="1:13" x14ac:dyDescent="0.3">
      <c r="A85" s="2" t="s">
        <v>389</v>
      </c>
      <c r="B85" s="2"/>
      <c r="C85" s="2"/>
      <c r="D85" s="2"/>
      <c r="E85" s="42"/>
      <c r="F85" s="41"/>
      <c r="G85" s="20"/>
      <c r="H85" s="20"/>
      <c r="I85" s="20"/>
      <c r="J85" s="41"/>
      <c r="K85" s="20"/>
      <c r="L85" s="20"/>
      <c r="M85" s="20"/>
    </row>
    <row r="86" spans="1:13" s="1" customFormat="1" ht="18" thickBot="1" x14ac:dyDescent="0.35">
      <c r="A86" s="40"/>
      <c r="B86" s="40" t="s">
        <v>400</v>
      </c>
      <c r="C86" s="40"/>
      <c r="D86" s="40"/>
      <c r="E86" s="42"/>
      <c r="F86" s="58"/>
      <c r="G86" s="428">
        <f>+G74/9705186191</f>
        <v>0.13842629266049905</v>
      </c>
      <c r="H86" s="429"/>
      <c r="I86" s="430">
        <v>0.05</v>
      </c>
      <c r="J86" s="431"/>
      <c r="K86" s="428">
        <f>+K74/9705186191</f>
        <v>4.1793784067341654E-2</v>
      </c>
      <c r="L86" s="429"/>
      <c r="M86" s="428">
        <v>6.1630791814656485E-2</v>
      </c>
    </row>
    <row r="87" spans="1:13" s="1" customFormat="1" ht="6" customHeight="1" thickTop="1" x14ac:dyDescent="0.3">
      <c r="A87" s="40"/>
      <c r="B87" s="40"/>
      <c r="C87" s="40"/>
      <c r="D87" s="40"/>
      <c r="E87" s="42"/>
      <c r="F87" s="58"/>
      <c r="G87" s="20"/>
      <c r="H87" s="188"/>
      <c r="I87" s="408"/>
      <c r="J87" s="189"/>
      <c r="K87" s="20"/>
      <c r="L87" s="188"/>
      <c r="M87" s="20"/>
    </row>
    <row r="88" spans="1:13" s="1" customFormat="1" x14ac:dyDescent="0.3">
      <c r="A88" s="40"/>
      <c r="B88" s="40"/>
      <c r="C88" s="40"/>
      <c r="D88" s="40"/>
      <c r="E88" s="42"/>
      <c r="F88" s="58"/>
      <c r="G88" s="20"/>
      <c r="H88" s="8"/>
      <c r="I88" s="20"/>
      <c r="J88" s="58"/>
      <c r="K88" s="20"/>
      <c r="L88" s="8"/>
      <c r="M88" s="20"/>
    </row>
    <row r="89" spans="1:13" s="1" customFormat="1" x14ac:dyDescent="0.3">
      <c r="A89" s="40"/>
      <c r="B89" s="40"/>
      <c r="C89" s="40"/>
      <c r="D89" s="40"/>
      <c r="E89" s="42"/>
      <c r="F89" s="58"/>
      <c r="G89" s="20"/>
      <c r="H89" s="8"/>
      <c r="I89" s="20"/>
      <c r="J89" s="58"/>
      <c r="K89" s="20"/>
      <c r="L89" s="8"/>
      <c r="M89" s="20"/>
    </row>
    <row r="90" spans="1:13" s="1" customFormat="1" x14ac:dyDescent="0.3">
      <c r="A90" s="40"/>
      <c r="B90" s="40"/>
      <c r="C90" s="40"/>
      <c r="D90" s="40"/>
      <c r="E90" s="42"/>
      <c r="F90" s="58"/>
      <c r="G90" s="20"/>
      <c r="H90" s="8"/>
      <c r="I90" s="20"/>
      <c r="J90" s="58"/>
      <c r="K90" s="20"/>
      <c r="L90" s="8"/>
      <c r="M90" s="20"/>
    </row>
    <row r="91" spans="1:13" s="1" customFormat="1" x14ac:dyDescent="0.3">
      <c r="A91" s="40"/>
      <c r="B91" s="40"/>
      <c r="C91" s="40"/>
      <c r="D91" s="40"/>
      <c r="E91" s="42"/>
      <c r="F91" s="58"/>
      <c r="G91" s="20"/>
      <c r="H91" s="8"/>
      <c r="I91" s="20"/>
      <c r="J91" s="58"/>
      <c r="K91" s="20"/>
      <c r="L91" s="8"/>
      <c r="M91" s="20"/>
    </row>
    <row r="92" spans="1:13" s="1" customFormat="1" x14ac:dyDescent="0.3">
      <c r="A92" s="40"/>
      <c r="B92" s="40"/>
      <c r="C92" s="40"/>
      <c r="D92" s="40"/>
      <c r="E92" s="42"/>
      <c r="F92" s="58"/>
      <c r="G92" s="20"/>
      <c r="H92" s="8"/>
      <c r="I92" s="20"/>
      <c r="J92" s="58"/>
      <c r="K92" s="20"/>
      <c r="L92" s="8"/>
      <c r="M92" s="20"/>
    </row>
    <row r="93" spans="1:13" s="1" customFormat="1" x14ac:dyDescent="0.3">
      <c r="A93" s="40"/>
      <c r="B93" s="40"/>
      <c r="C93" s="40"/>
      <c r="D93" s="40"/>
      <c r="E93" s="42"/>
      <c r="F93" s="58"/>
      <c r="G93" s="20"/>
      <c r="H93" s="8"/>
      <c r="I93" s="20"/>
      <c r="J93" s="58"/>
      <c r="K93" s="20"/>
      <c r="L93" s="8"/>
      <c r="M93" s="20"/>
    </row>
    <row r="94" spans="1:13" s="1" customFormat="1" ht="21.75" customHeight="1" x14ac:dyDescent="0.3">
      <c r="A94" s="40"/>
      <c r="B94" s="40"/>
      <c r="C94" s="40"/>
      <c r="D94" s="40"/>
      <c r="E94" s="42"/>
      <c r="F94" s="58"/>
      <c r="G94" s="20"/>
      <c r="H94" s="8"/>
      <c r="I94" s="20"/>
      <c r="J94" s="58"/>
      <c r="K94" s="20"/>
      <c r="L94" s="8"/>
      <c r="M94" s="20"/>
    </row>
    <row r="95" spans="1:13" ht="21.9" customHeight="1" x14ac:dyDescent="0.3">
      <c r="A95" s="52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5" s="52"/>
      <c r="C95" s="52"/>
      <c r="D95" s="52"/>
      <c r="E95" s="53"/>
      <c r="F95" s="53"/>
      <c r="G95" s="54"/>
      <c r="H95" s="54"/>
      <c r="I95" s="54"/>
      <c r="J95" s="54"/>
      <c r="K95" s="54"/>
      <c r="L95" s="54"/>
      <c r="M95" s="54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6" firstPageNumber="5" orientation="portrait" useFirstPageNumber="1" horizontalDpi="1200" verticalDpi="1200" r:id="rId1"/>
  <headerFooter>
    <oddFooter>&amp;R&amp;"Angsana New,Regular"&amp;12&amp;P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H35"/>
  <sheetViews>
    <sheetView view="pageBreakPreview" topLeftCell="A5" zoomScale="110" zoomScaleNormal="112" zoomScaleSheetLayoutView="110" workbookViewId="0">
      <selection activeCell="F41" sqref="F41"/>
    </sheetView>
  </sheetViews>
  <sheetFormatPr defaultColWidth="9.109375" defaultRowHeight="17.100000000000001" customHeight="1" x14ac:dyDescent="0.3"/>
  <cols>
    <col min="1" max="3" width="1.44140625" style="63" customWidth="1"/>
    <col min="4" max="4" width="17.44140625" style="63" customWidth="1"/>
    <col min="5" max="5" width="1.109375" style="63" customWidth="1"/>
    <col min="6" max="6" width="7.109375" style="63" customWidth="1"/>
    <col min="7" max="7" width="8.6640625" style="181" customWidth="1"/>
    <col min="8" max="8" width="0.5546875" style="181" customWidth="1"/>
    <col min="9" max="9" width="9.109375" style="181" bestFit="1" customWidth="1"/>
    <col min="10" max="10" width="0.5546875" style="181" customWidth="1"/>
    <col min="11" max="11" width="8.44140625" style="85" customWidth="1"/>
    <col min="12" max="12" width="0.5546875" style="181" customWidth="1"/>
    <col min="13" max="13" width="9.6640625" style="85" customWidth="1"/>
    <col min="14" max="14" width="0.5546875" style="61" customWidth="1"/>
    <col min="15" max="15" width="8.6640625" style="181" customWidth="1"/>
    <col min="16" max="16" width="0.5546875" style="61" customWidth="1"/>
    <col min="17" max="17" width="7.6640625" style="181" customWidth="1"/>
    <col min="18" max="18" width="0.5546875" style="181" customWidth="1"/>
    <col min="19" max="19" width="8.44140625" style="181" customWidth="1"/>
    <col min="20" max="20" width="0.5546875" style="181" customWidth="1"/>
    <col min="21" max="21" width="9.5546875" style="181" customWidth="1"/>
    <col min="22" max="22" width="0.5546875" style="181" customWidth="1"/>
    <col min="23" max="23" width="9.6640625" style="181" customWidth="1"/>
    <col min="24" max="24" width="0.5546875" style="181" customWidth="1"/>
    <col min="25" max="25" width="9.44140625" style="181" bestFit="1" customWidth="1"/>
    <col min="26" max="26" width="0.5546875" style="181" customWidth="1"/>
    <col min="27" max="27" width="9.44140625" style="181" bestFit="1" customWidth="1"/>
    <col min="28" max="28" width="0.5546875" style="181" customWidth="1"/>
    <col min="29" max="29" width="9.6640625" style="181" customWidth="1"/>
    <col min="30" max="16384" width="9.109375" style="63"/>
  </cols>
  <sheetData>
    <row r="1" spans="1:29" ht="17.100000000000001" customHeight="1" x14ac:dyDescent="0.3">
      <c r="A1" s="60" t="str">
        <f>'TH2-4'!A1</f>
        <v>บริษัท เหมราชพัฒนาที่ดิน จำกัด (มหาชน)</v>
      </c>
      <c r="B1" s="60"/>
      <c r="C1" s="60"/>
      <c r="D1" s="60"/>
      <c r="E1" s="60"/>
      <c r="F1" s="60"/>
      <c r="G1" s="61"/>
      <c r="H1" s="61"/>
      <c r="I1" s="61"/>
      <c r="J1" s="61"/>
      <c r="K1" s="62"/>
      <c r="L1" s="61"/>
      <c r="M1" s="62"/>
    </row>
    <row r="2" spans="1:29" ht="17.100000000000001" customHeight="1" x14ac:dyDescent="0.3">
      <c r="A2" s="60" t="s">
        <v>151</v>
      </c>
      <c r="B2" s="60"/>
      <c r="C2" s="60"/>
      <c r="D2" s="60"/>
      <c r="E2" s="60"/>
      <c r="F2" s="60"/>
      <c r="G2" s="61"/>
      <c r="H2" s="61"/>
      <c r="I2" s="61"/>
      <c r="J2" s="61"/>
      <c r="K2" s="62"/>
      <c r="L2" s="61"/>
      <c r="M2" s="62"/>
    </row>
    <row r="3" spans="1:29" ht="17.100000000000001" customHeight="1" x14ac:dyDescent="0.3">
      <c r="A3" s="64" t="str">
        <f>'TH5-6'!A3</f>
        <v>สำหรับงวดสามเดือนสิ้นสุดวันที่ 31 มีนาคม พ.ศ. 2561</v>
      </c>
      <c r="B3" s="64"/>
      <c r="C3" s="64"/>
      <c r="D3" s="64"/>
      <c r="E3" s="64"/>
      <c r="F3" s="64"/>
      <c r="G3" s="65"/>
      <c r="H3" s="65"/>
      <c r="I3" s="65"/>
      <c r="J3" s="66"/>
      <c r="K3" s="65"/>
      <c r="L3" s="66"/>
      <c r="M3" s="65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17.100000000000001" customHeight="1" x14ac:dyDescent="0.3">
      <c r="A4" s="67"/>
      <c r="B4" s="67"/>
      <c r="C4" s="67"/>
      <c r="D4" s="67"/>
      <c r="E4" s="67"/>
      <c r="F4" s="67"/>
      <c r="G4" s="61"/>
      <c r="H4" s="61"/>
      <c r="I4" s="61"/>
      <c r="J4" s="61"/>
      <c r="K4" s="62"/>
      <c r="L4" s="61"/>
      <c r="M4" s="62"/>
    </row>
    <row r="5" spans="1:29" s="185" customFormat="1" ht="17.100000000000001" customHeight="1" x14ac:dyDescent="0.3">
      <c r="A5" s="68"/>
      <c r="B5" s="68"/>
      <c r="C5" s="68"/>
      <c r="D5" s="68"/>
      <c r="E5" s="69"/>
      <c r="F5" s="69"/>
      <c r="G5" s="464" t="s">
        <v>1</v>
      </c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464"/>
      <c r="S5" s="464"/>
      <c r="T5" s="464"/>
      <c r="U5" s="464"/>
      <c r="V5" s="464"/>
      <c r="W5" s="464"/>
      <c r="X5" s="464"/>
      <c r="Y5" s="464"/>
      <c r="Z5" s="464"/>
      <c r="AA5" s="464"/>
      <c r="AB5" s="464"/>
      <c r="AC5" s="464"/>
    </row>
    <row r="6" spans="1:29" s="185" customFormat="1" ht="17.100000000000001" customHeight="1" x14ac:dyDescent="0.3">
      <c r="A6" s="68"/>
      <c r="B6" s="68"/>
      <c r="C6" s="68"/>
      <c r="D6" s="68"/>
      <c r="E6" s="69"/>
      <c r="F6" s="69"/>
      <c r="G6" s="465" t="s">
        <v>137</v>
      </c>
      <c r="H6" s="465"/>
      <c r="I6" s="465"/>
      <c r="J6" s="465"/>
      <c r="K6" s="465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70"/>
      <c r="AA6" s="70"/>
      <c r="AB6" s="70"/>
      <c r="AC6" s="70"/>
    </row>
    <row r="7" spans="1:29" s="185" customFormat="1" ht="17.100000000000001" customHeight="1" x14ac:dyDescent="0.3">
      <c r="A7" s="68"/>
      <c r="B7" s="68"/>
      <c r="C7" s="68"/>
      <c r="D7" s="68"/>
      <c r="E7" s="71"/>
      <c r="F7" s="71"/>
      <c r="G7" s="61"/>
      <c r="H7" s="61"/>
      <c r="I7" s="61"/>
      <c r="J7" s="61"/>
      <c r="N7" s="161"/>
      <c r="O7" s="465" t="s">
        <v>132</v>
      </c>
      <c r="P7" s="465"/>
      <c r="Q7" s="465"/>
      <c r="R7" s="465"/>
      <c r="S7" s="465"/>
      <c r="T7" s="465"/>
      <c r="U7" s="465"/>
      <c r="V7" s="465"/>
      <c r="W7" s="465"/>
      <c r="X7" s="161"/>
      <c r="Y7" s="61"/>
      <c r="Z7" s="161"/>
      <c r="AA7" s="61"/>
      <c r="AB7" s="161"/>
      <c r="AC7" s="161"/>
    </row>
    <row r="8" spans="1:29" s="185" customFormat="1" ht="17.100000000000001" customHeight="1" x14ac:dyDescent="0.3">
      <c r="A8" s="68"/>
      <c r="B8" s="68"/>
      <c r="C8" s="68"/>
      <c r="D8" s="68"/>
      <c r="E8" s="71"/>
      <c r="F8" s="71"/>
      <c r="G8" s="161"/>
      <c r="H8" s="161"/>
      <c r="I8" s="61"/>
      <c r="J8" s="61"/>
      <c r="N8" s="161"/>
      <c r="O8" s="465" t="s">
        <v>62</v>
      </c>
      <c r="P8" s="465"/>
      <c r="Q8" s="465"/>
      <c r="R8" s="465"/>
      <c r="S8" s="465"/>
      <c r="T8" s="465"/>
      <c r="U8" s="465"/>
      <c r="V8" s="161"/>
      <c r="W8" s="176"/>
      <c r="AB8" s="161"/>
      <c r="AC8" s="161"/>
    </row>
    <row r="9" spans="1:29" s="185" customFormat="1" ht="17.100000000000001" customHeight="1" x14ac:dyDescent="0.3">
      <c r="A9" s="186"/>
      <c r="B9" s="186"/>
      <c r="C9" s="186"/>
      <c r="D9" s="186"/>
      <c r="E9" s="184"/>
      <c r="F9" s="184"/>
      <c r="G9" s="183"/>
      <c r="H9" s="183"/>
      <c r="I9" s="183"/>
      <c r="J9" s="183"/>
      <c r="K9" s="183"/>
      <c r="L9" s="183"/>
      <c r="M9" s="183"/>
      <c r="N9" s="61"/>
      <c r="O9" s="183"/>
      <c r="P9" s="181"/>
      <c r="Q9" s="183"/>
      <c r="R9" s="61"/>
      <c r="S9" s="72" t="s">
        <v>401</v>
      </c>
      <c r="T9" s="181"/>
      <c r="U9" s="181"/>
      <c r="V9" s="181"/>
      <c r="W9" s="176"/>
      <c r="X9" s="181"/>
      <c r="Y9" s="183"/>
      <c r="Z9" s="181"/>
      <c r="AA9" s="183"/>
      <c r="AB9" s="181"/>
      <c r="AC9" s="183"/>
    </row>
    <row r="10" spans="1:29" s="185" customFormat="1" ht="17.100000000000001" customHeight="1" x14ac:dyDescent="0.3">
      <c r="A10" s="186"/>
      <c r="B10" s="186"/>
      <c r="C10" s="186"/>
      <c r="D10" s="186"/>
      <c r="E10" s="184"/>
      <c r="F10" s="184"/>
      <c r="G10" s="183"/>
      <c r="H10" s="183"/>
      <c r="I10" s="183"/>
      <c r="J10" s="183"/>
      <c r="K10" s="466" t="s">
        <v>50</v>
      </c>
      <c r="L10" s="466"/>
      <c r="M10" s="466"/>
      <c r="N10" s="61"/>
      <c r="O10" s="183"/>
      <c r="P10" s="181"/>
      <c r="Q10" s="183"/>
      <c r="R10" s="61"/>
      <c r="S10" s="72" t="s">
        <v>73</v>
      </c>
      <c r="T10" s="181"/>
      <c r="U10" s="72" t="s">
        <v>124</v>
      </c>
      <c r="V10" s="181"/>
      <c r="W10" s="161" t="s">
        <v>147</v>
      </c>
      <c r="X10" s="181"/>
      <c r="Y10" s="72" t="s">
        <v>91</v>
      </c>
      <c r="Z10" s="181"/>
      <c r="AA10" s="183"/>
      <c r="AB10" s="181"/>
      <c r="AC10" s="183"/>
    </row>
    <row r="11" spans="1:29" s="185" customFormat="1" ht="17.100000000000001" customHeight="1" x14ac:dyDescent="0.3">
      <c r="A11" s="68"/>
      <c r="B11" s="68"/>
      <c r="C11" s="68"/>
      <c r="D11" s="68"/>
      <c r="E11" s="71"/>
      <c r="F11" s="71"/>
      <c r="G11" s="161"/>
      <c r="H11" s="161"/>
      <c r="I11" s="61"/>
      <c r="J11" s="61"/>
      <c r="K11" s="74" t="s">
        <v>74</v>
      </c>
      <c r="L11" s="75"/>
      <c r="M11" s="75"/>
      <c r="N11" s="161"/>
      <c r="O11" s="76"/>
      <c r="P11" s="76"/>
      <c r="Q11" s="76"/>
      <c r="R11" s="76"/>
      <c r="S11" s="72" t="s">
        <v>75</v>
      </c>
      <c r="T11" s="161"/>
      <c r="U11" s="161" t="s">
        <v>125</v>
      </c>
      <c r="V11" s="161"/>
      <c r="W11" s="176" t="s">
        <v>76</v>
      </c>
      <c r="X11" s="161"/>
      <c r="Y11" s="72" t="s">
        <v>164</v>
      </c>
      <c r="Z11" s="161"/>
      <c r="AA11" s="72" t="s">
        <v>76</v>
      </c>
      <c r="AB11" s="161"/>
      <c r="AC11" s="161"/>
    </row>
    <row r="12" spans="1:29" s="185" customFormat="1" ht="17.100000000000001" customHeight="1" x14ac:dyDescent="0.3">
      <c r="A12" s="68"/>
      <c r="B12" s="68"/>
      <c r="C12" s="68"/>
      <c r="D12" s="68"/>
      <c r="E12" s="77"/>
      <c r="F12" s="77"/>
      <c r="G12" s="73" t="s">
        <v>77</v>
      </c>
      <c r="H12" s="73"/>
      <c r="I12" s="161" t="s">
        <v>78</v>
      </c>
      <c r="J12" s="161"/>
      <c r="K12" s="161" t="s">
        <v>79</v>
      </c>
      <c r="L12" s="161"/>
      <c r="M12" s="73"/>
      <c r="N12" s="161"/>
      <c r="O12" s="161" t="s">
        <v>80</v>
      </c>
      <c r="P12" s="161"/>
      <c r="Q12" s="161" t="s">
        <v>81</v>
      </c>
      <c r="R12" s="161"/>
      <c r="S12" s="72" t="s">
        <v>82</v>
      </c>
      <c r="T12" s="161"/>
      <c r="U12" s="161" t="s">
        <v>126</v>
      </c>
      <c r="V12" s="161"/>
      <c r="W12" s="176" t="s">
        <v>148</v>
      </c>
      <c r="X12" s="161"/>
      <c r="Y12" s="72" t="s">
        <v>165</v>
      </c>
      <c r="Z12" s="161"/>
      <c r="AA12" s="72" t="s">
        <v>83</v>
      </c>
      <c r="AB12" s="161"/>
      <c r="AC12" s="161" t="s">
        <v>139</v>
      </c>
    </row>
    <row r="13" spans="1:29" s="185" customFormat="1" ht="17.100000000000001" customHeight="1" x14ac:dyDescent="0.3">
      <c r="A13" s="68"/>
      <c r="B13" s="68"/>
      <c r="C13" s="68"/>
      <c r="D13" s="68"/>
      <c r="E13" s="77"/>
      <c r="F13" s="77"/>
      <c r="G13" s="73" t="s">
        <v>84</v>
      </c>
      <c r="H13" s="73"/>
      <c r="I13" s="161" t="s">
        <v>85</v>
      </c>
      <c r="J13" s="161"/>
      <c r="K13" s="161" t="s">
        <v>86</v>
      </c>
      <c r="L13" s="161"/>
      <c r="M13" s="73" t="s">
        <v>87</v>
      </c>
      <c r="N13" s="161"/>
      <c r="O13" s="161" t="s">
        <v>88</v>
      </c>
      <c r="P13" s="161"/>
      <c r="Q13" s="161" t="s">
        <v>66</v>
      </c>
      <c r="R13" s="161"/>
      <c r="S13" s="72" t="s">
        <v>89</v>
      </c>
      <c r="T13" s="161"/>
      <c r="U13" s="161" t="s">
        <v>127</v>
      </c>
      <c r="V13" s="161"/>
      <c r="W13" s="72" t="s">
        <v>149</v>
      </c>
      <c r="X13" s="161"/>
      <c r="Y13" s="72" t="s">
        <v>166</v>
      </c>
      <c r="Z13" s="161"/>
      <c r="AA13" s="72" t="s">
        <v>90</v>
      </c>
      <c r="AB13" s="161"/>
      <c r="AC13" s="161" t="s">
        <v>140</v>
      </c>
    </row>
    <row r="14" spans="1:29" s="185" customFormat="1" ht="17.100000000000001" customHeight="1" x14ac:dyDescent="0.3">
      <c r="A14" s="68"/>
      <c r="B14" s="68"/>
      <c r="C14" s="68"/>
      <c r="D14" s="68"/>
      <c r="E14" s="76"/>
      <c r="F14" s="77"/>
      <c r="G14" s="78" t="str">
        <f>'TH2-4'!G9</f>
        <v>บาท</v>
      </c>
      <c r="H14" s="73"/>
      <c r="I14" s="78" t="str">
        <f>$G$14</f>
        <v>บาท</v>
      </c>
      <c r="J14" s="161"/>
      <c r="K14" s="78" t="str">
        <f>$G$14</f>
        <v>บาท</v>
      </c>
      <c r="L14" s="161"/>
      <c r="M14" s="78" t="str">
        <f>K14</f>
        <v>บาท</v>
      </c>
      <c r="N14" s="161"/>
      <c r="O14" s="78" t="str">
        <f>Q14</f>
        <v>บาท</v>
      </c>
      <c r="P14" s="161"/>
      <c r="Q14" s="78" t="str">
        <f>M14</f>
        <v>บาท</v>
      </c>
      <c r="R14" s="161"/>
      <c r="S14" s="78" t="str">
        <f>O14</f>
        <v>บาท</v>
      </c>
      <c r="T14" s="161"/>
      <c r="U14" s="149" t="s">
        <v>6</v>
      </c>
      <c r="V14" s="161"/>
      <c r="W14" s="78" t="str">
        <f>Q14</f>
        <v>บาท</v>
      </c>
      <c r="X14" s="161"/>
      <c r="Y14" s="78" t="s">
        <v>6</v>
      </c>
      <c r="Z14" s="161"/>
      <c r="AA14" s="78" t="str">
        <f>Y14</f>
        <v>บาท</v>
      </c>
      <c r="AB14" s="161"/>
      <c r="AC14" s="78" t="str">
        <f>AA14</f>
        <v>บาท</v>
      </c>
    </row>
    <row r="15" spans="1:29" s="185" customFormat="1" ht="6" customHeight="1" x14ac:dyDescent="0.3">
      <c r="A15" s="68"/>
      <c r="B15" s="68"/>
      <c r="C15" s="68"/>
      <c r="D15" s="68"/>
      <c r="E15" s="184"/>
      <c r="F15" s="184"/>
      <c r="G15" s="183"/>
      <c r="H15" s="183"/>
      <c r="I15" s="79"/>
      <c r="J15" s="183"/>
      <c r="K15" s="79"/>
      <c r="L15" s="183"/>
      <c r="M15" s="183"/>
      <c r="N15" s="61"/>
      <c r="O15" s="183"/>
      <c r="P15" s="61"/>
      <c r="Q15" s="183"/>
      <c r="R15" s="61"/>
      <c r="S15" s="183"/>
      <c r="T15" s="61"/>
      <c r="U15" s="61"/>
      <c r="V15" s="61"/>
      <c r="W15" s="183"/>
      <c r="X15" s="61"/>
      <c r="Y15" s="183"/>
      <c r="Z15" s="61"/>
      <c r="AA15" s="183"/>
      <c r="AB15" s="61"/>
      <c r="AC15" s="183"/>
    </row>
    <row r="16" spans="1:29" s="185" customFormat="1" ht="17.100000000000001" customHeight="1" x14ac:dyDescent="0.3">
      <c r="A16" s="186" t="s">
        <v>375</v>
      </c>
      <c r="B16" s="186"/>
      <c r="C16" s="186"/>
      <c r="D16" s="186"/>
      <c r="E16" s="184"/>
      <c r="F16" s="184"/>
      <c r="G16" s="183">
        <v>3882074476</v>
      </c>
      <c r="H16" s="183"/>
      <c r="I16" s="183">
        <v>438704620</v>
      </c>
      <c r="J16" s="183"/>
      <c r="K16" s="183">
        <v>600000000</v>
      </c>
      <c r="L16" s="183"/>
      <c r="M16" s="183">
        <v>13230057406</v>
      </c>
      <c r="N16" s="183"/>
      <c r="O16" s="183">
        <v>193691</v>
      </c>
      <c r="P16" s="183"/>
      <c r="Q16" s="183">
        <v>-30815537</v>
      </c>
      <c r="R16" s="183"/>
      <c r="S16" s="183">
        <v>12315204</v>
      </c>
      <c r="T16" s="183"/>
      <c r="U16" s="183">
        <v>-9433707</v>
      </c>
      <c r="V16" s="183"/>
      <c r="W16" s="183">
        <v>0</v>
      </c>
      <c r="X16" s="183"/>
      <c r="Y16" s="183">
        <f>SUM(G16:W16)</f>
        <v>18123096153</v>
      </c>
      <c r="Z16" s="183"/>
      <c r="AA16" s="183">
        <v>189975407</v>
      </c>
      <c r="AB16" s="183"/>
      <c r="AC16" s="183">
        <f>SUM(Y16:AA16)</f>
        <v>18313071560</v>
      </c>
    </row>
    <row r="17" spans="1:34" s="190" customFormat="1" ht="17.100000000000001" customHeight="1" x14ac:dyDescent="0.4">
      <c r="A17" s="190" t="s">
        <v>92</v>
      </c>
      <c r="B17" s="194"/>
      <c r="C17" s="194"/>
      <c r="D17" s="194"/>
      <c r="E17" s="195"/>
      <c r="F17" s="195"/>
      <c r="G17" s="192"/>
      <c r="H17" s="192"/>
      <c r="I17" s="192"/>
      <c r="J17" s="192"/>
      <c r="K17" s="192"/>
      <c r="L17" s="192"/>
      <c r="M17" s="192"/>
      <c r="N17" s="196"/>
      <c r="O17" s="192"/>
      <c r="P17" s="193"/>
      <c r="Q17" s="192"/>
      <c r="R17" s="196"/>
      <c r="S17" s="192"/>
      <c r="T17" s="193"/>
      <c r="U17" s="192"/>
      <c r="V17" s="193"/>
      <c r="W17" s="192"/>
      <c r="X17" s="193"/>
      <c r="Y17" s="192"/>
      <c r="Z17" s="193"/>
      <c r="AA17" s="192"/>
      <c r="AB17" s="193"/>
      <c r="AC17" s="192"/>
    </row>
    <row r="18" spans="1:34" s="190" customFormat="1" ht="17.100000000000001" customHeight="1" x14ac:dyDescent="0.4">
      <c r="B18" s="190" t="s">
        <v>53</v>
      </c>
      <c r="C18" s="194"/>
      <c r="D18" s="194"/>
      <c r="E18" s="195"/>
      <c r="F18" s="195"/>
      <c r="G18" s="192">
        <v>0</v>
      </c>
      <c r="H18" s="193"/>
      <c r="I18" s="192">
        <v>0</v>
      </c>
      <c r="J18" s="192"/>
      <c r="K18" s="192">
        <v>0</v>
      </c>
      <c r="L18" s="192"/>
      <c r="M18" s="192">
        <v>0</v>
      </c>
      <c r="N18" s="193"/>
      <c r="O18" s="192">
        <v>0</v>
      </c>
      <c r="P18" s="192"/>
      <c r="Q18" s="192">
        <v>0</v>
      </c>
      <c r="R18" s="192"/>
      <c r="S18" s="192">
        <v>0</v>
      </c>
      <c r="T18" s="192"/>
      <c r="U18" s="192">
        <v>0</v>
      </c>
      <c r="V18" s="193"/>
      <c r="W18" s="192">
        <v>0</v>
      </c>
      <c r="X18" s="193"/>
      <c r="Y18" s="183">
        <f>SUM(G18:W18)</f>
        <v>0</v>
      </c>
      <c r="Z18" s="193"/>
      <c r="AA18" s="192">
        <v>-250</v>
      </c>
      <c r="AB18" s="193"/>
      <c r="AC18" s="192">
        <f>SUM(Y18:AA18)</f>
        <v>-250</v>
      </c>
    </row>
    <row r="19" spans="1:34" s="190" customFormat="1" ht="17.100000000000001" customHeight="1" x14ac:dyDescent="0.4">
      <c r="A19" s="190" t="s">
        <v>71</v>
      </c>
      <c r="E19" s="191"/>
      <c r="G19" s="197">
        <v>0</v>
      </c>
      <c r="H19" s="196"/>
      <c r="I19" s="197">
        <v>0</v>
      </c>
      <c r="J19" s="192"/>
      <c r="K19" s="198">
        <v>0</v>
      </c>
      <c r="L19" s="199"/>
      <c r="M19" s="198">
        <v>497861304</v>
      </c>
      <c r="N19" s="199"/>
      <c r="O19" s="198">
        <v>-17099818</v>
      </c>
      <c r="P19" s="199"/>
      <c r="Q19" s="198">
        <v>-345798</v>
      </c>
      <c r="R19" s="199"/>
      <c r="S19" s="198">
        <v>4533932</v>
      </c>
      <c r="T19" s="199"/>
      <c r="U19" s="198">
        <v>0</v>
      </c>
      <c r="V19" s="199"/>
      <c r="W19" s="198">
        <v>0</v>
      </c>
      <c r="X19" s="199"/>
      <c r="Y19" s="198">
        <f>SUM(G19:W19)</f>
        <v>484949620</v>
      </c>
      <c r="Z19" s="199"/>
      <c r="AA19" s="198">
        <v>4891022</v>
      </c>
      <c r="AB19" s="199"/>
      <c r="AC19" s="198">
        <f>SUM(Y19:AA19)</f>
        <v>489840642</v>
      </c>
    </row>
    <row r="20" spans="1:34" s="185" customFormat="1" ht="6" customHeight="1" x14ac:dyDescent="0.3">
      <c r="E20" s="83"/>
      <c r="F20" s="83"/>
      <c r="G20" s="84"/>
      <c r="H20" s="84"/>
      <c r="I20" s="84"/>
      <c r="J20" s="84"/>
      <c r="K20" s="84"/>
      <c r="L20" s="84"/>
      <c r="M20" s="86"/>
      <c r="N20" s="61"/>
      <c r="O20" s="84"/>
      <c r="P20" s="181"/>
      <c r="Q20" s="84"/>
      <c r="R20" s="61"/>
      <c r="S20" s="183"/>
      <c r="T20" s="181"/>
      <c r="U20" s="183"/>
      <c r="V20" s="181"/>
      <c r="W20" s="183"/>
      <c r="X20" s="181"/>
      <c r="Y20" s="183"/>
      <c r="Z20" s="181"/>
      <c r="AA20" s="183"/>
      <c r="AB20" s="181"/>
      <c r="AC20" s="84"/>
    </row>
    <row r="21" spans="1:34" s="185" customFormat="1" ht="17.100000000000001" customHeight="1" thickBot="1" x14ac:dyDescent="0.35">
      <c r="A21" s="186" t="s">
        <v>376</v>
      </c>
      <c r="B21" s="186"/>
      <c r="C21" s="186"/>
      <c r="D21" s="186"/>
      <c r="E21" s="184"/>
      <c r="F21" s="184"/>
      <c r="G21" s="87">
        <f>SUM(G16:G19)</f>
        <v>3882074476</v>
      </c>
      <c r="H21" s="183"/>
      <c r="I21" s="87">
        <f>SUM(I16:I19)</f>
        <v>438704620</v>
      </c>
      <c r="J21" s="183"/>
      <c r="K21" s="87">
        <f>SUM(K16:K19)</f>
        <v>600000000</v>
      </c>
      <c r="L21" s="183"/>
      <c r="M21" s="87">
        <f>SUM(M16:M19)</f>
        <v>13727918710</v>
      </c>
      <c r="N21" s="61"/>
      <c r="O21" s="87">
        <f>SUM(O16:O19)</f>
        <v>-16906127</v>
      </c>
      <c r="P21" s="181"/>
      <c r="Q21" s="87">
        <f>SUM(Q16:Q19)</f>
        <v>-31161335</v>
      </c>
      <c r="R21" s="61"/>
      <c r="S21" s="87">
        <f>SUM(S16:S19)</f>
        <v>16849136</v>
      </c>
      <c r="T21" s="181"/>
      <c r="U21" s="87">
        <f>SUM(U16:U19)</f>
        <v>-9433707</v>
      </c>
      <c r="V21" s="181"/>
      <c r="W21" s="87">
        <f>SUM(W16:W19)</f>
        <v>0</v>
      </c>
      <c r="X21" s="181"/>
      <c r="Y21" s="87">
        <f>SUM(Y16:Y19)</f>
        <v>18608045773</v>
      </c>
      <c r="Z21" s="181"/>
      <c r="AA21" s="87">
        <f>SUM(AA16:AA19)</f>
        <v>194866179</v>
      </c>
      <c r="AB21" s="181"/>
      <c r="AC21" s="87">
        <f>SUM(AC16:AC19)</f>
        <v>18802911952</v>
      </c>
    </row>
    <row r="22" spans="1:34" s="67" customFormat="1" ht="17.100000000000001" customHeight="1" thickTop="1" x14ac:dyDescent="0.3">
      <c r="A22" s="88"/>
      <c r="B22" s="88"/>
      <c r="C22" s="88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69"/>
      <c r="P22" s="69"/>
      <c r="Q22" s="90"/>
      <c r="R22" s="185"/>
      <c r="S22" s="90"/>
      <c r="T22" s="185"/>
      <c r="U22" s="90"/>
      <c r="V22" s="185"/>
      <c r="W22" s="90"/>
      <c r="X22" s="185"/>
      <c r="Y22" s="90"/>
      <c r="Z22" s="185"/>
      <c r="AA22" s="90"/>
      <c r="AB22" s="185"/>
      <c r="AC22" s="90"/>
    </row>
    <row r="23" spans="1:34" s="185" customFormat="1" ht="17.100000000000001" customHeight="1" x14ac:dyDescent="0.3">
      <c r="A23" s="186" t="s">
        <v>377</v>
      </c>
      <c r="B23" s="186"/>
      <c r="C23" s="186"/>
      <c r="D23" s="186"/>
      <c r="E23" s="80"/>
      <c r="F23" s="184"/>
      <c r="G23" s="183">
        <v>3882074476</v>
      </c>
      <c r="H23" s="183"/>
      <c r="I23" s="183">
        <v>438704620</v>
      </c>
      <c r="J23" s="183"/>
      <c r="K23" s="183">
        <v>600000000</v>
      </c>
      <c r="L23" s="183"/>
      <c r="M23" s="183">
        <v>13419967939</v>
      </c>
      <c r="N23" s="183"/>
      <c r="O23" s="183">
        <v>-87019052</v>
      </c>
      <c r="P23" s="183"/>
      <c r="Q23" s="183">
        <v>-58799172</v>
      </c>
      <c r="R23" s="183"/>
      <c r="S23" s="183">
        <v>12157647</v>
      </c>
      <c r="T23" s="183"/>
      <c r="U23" s="183">
        <v>-16755384</v>
      </c>
      <c r="V23" s="183"/>
      <c r="W23" s="183">
        <v>3622556729</v>
      </c>
      <c r="X23" s="183"/>
      <c r="Y23" s="183">
        <f>SUM(G23:W23)</f>
        <v>21812887803</v>
      </c>
      <c r="Z23" s="183"/>
      <c r="AA23" s="183">
        <v>2939442894</v>
      </c>
      <c r="AB23" s="183"/>
      <c r="AC23" s="183">
        <f>SUM(Y23:AA23)</f>
        <v>24752330697</v>
      </c>
    </row>
    <row r="24" spans="1:34" s="185" customFormat="1" ht="17.100000000000001" customHeight="1" x14ac:dyDescent="0.3">
      <c r="A24" s="185" t="s">
        <v>92</v>
      </c>
      <c r="B24" s="186"/>
      <c r="C24" s="186"/>
      <c r="D24" s="186"/>
      <c r="E24" s="184"/>
      <c r="F24" s="184"/>
      <c r="G24" s="183"/>
      <c r="H24" s="183"/>
      <c r="I24" s="183"/>
      <c r="J24" s="183"/>
      <c r="K24" s="183"/>
      <c r="L24" s="183"/>
      <c r="M24" s="183"/>
      <c r="N24" s="61"/>
      <c r="O24" s="183"/>
      <c r="P24" s="181"/>
      <c r="Q24" s="183"/>
      <c r="R24" s="61"/>
      <c r="S24" s="183"/>
      <c r="T24" s="181"/>
      <c r="U24" s="183"/>
      <c r="V24" s="181"/>
      <c r="W24" s="183"/>
      <c r="X24" s="181"/>
      <c r="Y24" s="183"/>
      <c r="Z24" s="181"/>
      <c r="AA24" s="183"/>
      <c r="AB24" s="181"/>
      <c r="AC24" s="183"/>
    </row>
    <row r="25" spans="1:34" s="185" customFormat="1" ht="17.100000000000001" customHeight="1" x14ac:dyDescent="0.4">
      <c r="B25" s="185" t="s">
        <v>53</v>
      </c>
      <c r="C25" s="186"/>
      <c r="D25" s="186"/>
      <c r="E25" s="184"/>
      <c r="F25" s="184"/>
      <c r="G25" s="192">
        <v>0</v>
      </c>
      <c r="H25" s="193"/>
      <c r="I25" s="192">
        <v>0</v>
      </c>
      <c r="J25" s="192"/>
      <c r="K25" s="192">
        <v>0</v>
      </c>
      <c r="L25" s="192"/>
      <c r="M25" s="192">
        <v>0</v>
      </c>
      <c r="N25" s="193"/>
      <c r="O25" s="192">
        <v>0</v>
      </c>
      <c r="P25" s="192"/>
      <c r="Q25" s="192">
        <v>0</v>
      </c>
      <c r="R25" s="192"/>
      <c r="S25" s="192">
        <v>0</v>
      </c>
      <c r="T25" s="192"/>
      <c r="U25" s="192">
        <v>0</v>
      </c>
      <c r="V25" s="193"/>
      <c r="W25" s="192">
        <v>0</v>
      </c>
      <c r="X25" s="181"/>
      <c r="Y25" s="183">
        <f>SUM(G25:W25)</f>
        <v>0</v>
      </c>
      <c r="Z25" s="181"/>
      <c r="AA25" s="183">
        <v>-100000166</v>
      </c>
      <c r="AB25" s="181"/>
      <c r="AC25" s="183">
        <f>SUM(Y25:AA25)</f>
        <v>-100000166</v>
      </c>
    </row>
    <row r="26" spans="1:34" s="185" customFormat="1" ht="17.100000000000001" customHeight="1" x14ac:dyDescent="0.3">
      <c r="A26" s="185" t="s">
        <v>71</v>
      </c>
      <c r="E26" s="80"/>
      <c r="G26" s="81">
        <v>0</v>
      </c>
      <c r="H26" s="61"/>
      <c r="I26" s="81">
        <v>0</v>
      </c>
      <c r="J26" s="183"/>
      <c r="K26" s="82">
        <v>0</v>
      </c>
      <c r="L26" s="146"/>
      <c r="M26" s="82">
        <f>+'TH5-6'!G74</f>
        <v>1343452944</v>
      </c>
      <c r="N26" s="146"/>
      <c r="O26" s="82">
        <f>+'TH5-6'!G59+'TH5-6'!G64</f>
        <v>-26530533</v>
      </c>
      <c r="P26" s="146"/>
      <c r="Q26" s="82">
        <f>+'TH5-6'!G60</f>
        <v>-12193130</v>
      </c>
      <c r="R26" s="146"/>
      <c r="S26" s="82">
        <v>0</v>
      </c>
      <c r="T26" s="146"/>
      <c r="U26" s="82">
        <v>-6494816</v>
      </c>
      <c r="V26" s="146"/>
      <c r="W26" s="82">
        <v>0</v>
      </c>
      <c r="X26" s="146"/>
      <c r="Y26" s="81">
        <f>SUM(G26:W26)</f>
        <v>1298234465</v>
      </c>
      <c r="Z26" s="146"/>
      <c r="AA26" s="82">
        <f>+'TH5-6'!G81</f>
        <v>376379072</v>
      </c>
      <c r="AB26" s="146"/>
      <c r="AC26" s="82">
        <f>SUM(Y26:AA26)</f>
        <v>1674613537</v>
      </c>
    </row>
    <row r="27" spans="1:34" s="185" customFormat="1" ht="6" customHeight="1" x14ac:dyDescent="0.3">
      <c r="E27" s="80"/>
      <c r="F27" s="83"/>
      <c r="G27" s="84"/>
      <c r="H27" s="84"/>
      <c r="I27" s="84"/>
      <c r="J27" s="84"/>
      <c r="K27" s="84"/>
      <c r="L27" s="84"/>
      <c r="M27" s="86"/>
      <c r="N27" s="61"/>
      <c r="O27" s="84"/>
      <c r="P27" s="181"/>
      <c r="Q27" s="84"/>
      <c r="R27" s="61"/>
      <c r="S27" s="183"/>
      <c r="T27" s="181"/>
      <c r="U27" s="183"/>
      <c r="V27" s="181"/>
      <c r="W27" s="183"/>
      <c r="X27" s="181"/>
      <c r="Y27" s="183"/>
      <c r="Z27" s="181"/>
      <c r="AA27" s="183"/>
      <c r="AB27" s="181"/>
      <c r="AC27" s="84"/>
    </row>
    <row r="28" spans="1:34" s="185" customFormat="1" ht="17.100000000000001" customHeight="1" thickBot="1" x14ac:dyDescent="0.35">
      <c r="A28" s="186" t="s">
        <v>378</v>
      </c>
      <c r="B28" s="186"/>
      <c r="C28" s="186"/>
      <c r="D28" s="186"/>
      <c r="E28" s="80"/>
      <c r="F28" s="184"/>
      <c r="G28" s="87">
        <f>SUM(G23:G26)</f>
        <v>3882074476</v>
      </c>
      <c r="H28" s="183"/>
      <c r="I28" s="87">
        <f>SUM(I23:I26)</f>
        <v>438704620</v>
      </c>
      <c r="J28" s="183"/>
      <c r="K28" s="87">
        <f>SUM(K23:K26)</f>
        <v>600000000</v>
      </c>
      <c r="L28" s="183"/>
      <c r="M28" s="87">
        <f>SUM(M23:M26)</f>
        <v>14763420883</v>
      </c>
      <c r="N28" s="61"/>
      <c r="O28" s="87">
        <f>SUM(O23:O26)</f>
        <v>-113549585</v>
      </c>
      <c r="P28" s="181"/>
      <c r="Q28" s="87">
        <f>SUM(Q23:Q26)</f>
        <v>-70992302</v>
      </c>
      <c r="R28" s="61"/>
      <c r="S28" s="87">
        <f>SUM(S23:S26)</f>
        <v>12157647</v>
      </c>
      <c r="T28" s="181"/>
      <c r="U28" s="87">
        <f>SUM(U23:U26)</f>
        <v>-23250200</v>
      </c>
      <c r="V28" s="181"/>
      <c r="W28" s="87">
        <f>SUM(W23:W26)</f>
        <v>3622556729</v>
      </c>
      <c r="X28" s="181"/>
      <c r="Y28" s="87">
        <f>SUM(Y23:Y26)</f>
        <v>23111122268</v>
      </c>
      <c r="Z28" s="181"/>
      <c r="AA28" s="87">
        <f>SUM(AA23:AA26)</f>
        <v>3215821800</v>
      </c>
      <c r="AB28" s="181"/>
      <c r="AC28" s="87">
        <f>SUM(AC23:AC26)</f>
        <v>26326944068</v>
      </c>
    </row>
    <row r="29" spans="1:34" s="185" customFormat="1" ht="17.100000000000001" customHeight="1" thickTop="1" x14ac:dyDescent="0.3">
      <c r="A29" s="186"/>
      <c r="B29" s="186"/>
      <c r="C29" s="186"/>
      <c r="D29" s="186"/>
      <c r="E29" s="80"/>
      <c r="F29" s="184"/>
      <c r="G29" s="183"/>
      <c r="H29" s="183"/>
      <c r="I29" s="183"/>
      <c r="J29" s="183"/>
      <c r="K29" s="183"/>
      <c r="L29" s="183"/>
      <c r="M29" s="183"/>
      <c r="N29" s="61"/>
      <c r="O29" s="183"/>
      <c r="P29" s="181"/>
      <c r="Q29" s="183"/>
      <c r="R29" s="61"/>
      <c r="S29" s="183"/>
      <c r="T29" s="181"/>
      <c r="U29" s="181"/>
      <c r="V29" s="181"/>
      <c r="W29" s="183"/>
      <c r="X29" s="181"/>
      <c r="Y29" s="183"/>
      <c r="Z29" s="181"/>
      <c r="AA29" s="183"/>
      <c r="AB29" s="181"/>
      <c r="AC29" s="183"/>
      <c r="AG29" s="185">
        <f>+'TH2-4'!G131-AA28</f>
        <v>0</v>
      </c>
      <c r="AH29" s="185">
        <f>+'TH2-4'!G133-AC28</f>
        <v>0</v>
      </c>
    </row>
    <row r="30" spans="1:34" s="185" customFormat="1" ht="17.100000000000001" customHeight="1" x14ac:dyDescent="0.3">
      <c r="A30" s="186"/>
      <c r="B30" s="186"/>
      <c r="C30" s="186"/>
      <c r="D30" s="186"/>
      <c r="E30" s="80"/>
      <c r="F30" s="184"/>
      <c r="G30" s="183"/>
      <c r="H30" s="183"/>
      <c r="I30" s="183"/>
      <c r="J30" s="183"/>
      <c r="K30" s="183"/>
      <c r="L30" s="183"/>
      <c r="M30" s="183"/>
      <c r="N30" s="61"/>
      <c r="O30" s="183"/>
      <c r="P30" s="181"/>
      <c r="Q30" s="183"/>
      <c r="R30" s="61"/>
      <c r="S30" s="183"/>
      <c r="T30" s="181"/>
      <c r="U30" s="181"/>
      <c r="V30" s="181"/>
      <c r="W30" s="183"/>
      <c r="X30" s="181"/>
      <c r="Y30" s="183"/>
      <c r="Z30" s="181"/>
      <c r="AA30" s="183"/>
      <c r="AB30" s="181"/>
      <c r="AC30" s="183"/>
    </row>
    <row r="31" spans="1:34" s="185" customFormat="1" ht="17.100000000000001" customHeight="1" x14ac:dyDescent="0.3">
      <c r="A31" s="186"/>
      <c r="B31" s="186"/>
      <c r="C31" s="186"/>
      <c r="D31" s="186"/>
      <c r="E31" s="80"/>
      <c r="F31" s="184"/>
      <c r="G31" s="183"/>
      <c r="H31" s="183"/>
      <c r="I31" s="183"/>
      <c r="J31" s="183"/>
      <c r="K31" s="183"/>
      <c r="L31" s="183"/>
      <c r="M31" s="183"/>
      <c r="N31" s="61"/>
      <c r="O31" s="183"/>
      <c r="P31" s="181"/>
      <c r="Q31" s="183"/>
      <c r="R31" s="61"/>
      <c r="S31" s="183"/>
      <c r="T31" s="181"/>
      <c r="U31" s="181"/>
      <c r="V31" s="181"/>
      <c r="W31" s="183"/>
      <c r="X31" s="181"/>
      <c r="Y31" s="183"/>
      <c r="Z31" s="181"/>
      <c r="AA31" s="183"/>
      <c r="AB31" s="181"/>
      <c r="AC31" s="183"/>
    </row>
    <row r="32" spans="1:34" s="185" customFormat="1" ht="17.100000000000001" customHeight="1" x14ac:dyDescent="0.3">
      <c r="A32" s="186"/>
      <c r="B32" s="186"/>
      <c r="C32" s="186"/>
      <c r="D32" s="186"/>
      <c r="E32" s="80"/>
      <c r="F32" s="184"/>
      <c r="G32" s="183"/>
      <c r="H32" s="183"/>
      <c r="I32" s="183"/>
      <c r="J32" s="183"/>
      <c r="K32" s="183"/>
      <c r="L32" s="183"/>
      <c r="M32" s="183"/>
      <c r="N32" s="61"/>
      <c r="O32" s="183"/>
      <c r="P32" s="181"/>
      <c r="Q32" s="183"/>
      <c r="R32" s="61"/>
      <c r="S32" s="183"/>
      <c r="T32" s="181"/>
      <c r="U32" s="181"/>
      <c r="V32" s="181"/>
      <c r="W32" s="183"/>
      <c r="X32" s="181"/>
      <c r="Y32" s="183"/>
      <c r="Z32" s="181"/>
      <c r="AA32" s="183"/>
      <c r="AB32" s="181"/>
      <c r="AC32" s="183"/>
    </row>
    <row r="33" spans="1:29" s="185" customFormat="1" ht="17.100000000000001" customHeight="1" x14ac:dyDescent="0.3">
      <c r="A33" s="186"/>
      <c r="B33" s="186"/>
      <c r="C33" s="186"/>
      <c r="D33" s="186"/>
      <c r="E33" s="80"/>
      <c r="F33" s="184"/>
      <c r="G33" s="183"/>
      <c r="H33" s="183"/>
      <c r="I33" s="183"/>
      <c r="J33" s="183"/>
      <c r="K33" s="183"/>
      <c r="L33" s="183"/>
      <c r="M33" s="183"/>
      <c r="N33" s="61"/>
      <c r="O33" s="183"/>
      <c r="P33" s="181"/>
      <c r="Q33" s="183"/>
      <c r="R33" s="61"/>
      <c r="S33" s="183"/>
      <c r="T33" s="181"/>
      <c r="U33" s="181"/>
      <c r="V33" s="181"/>
      <c r="W33" s="183"/>
      <c r="X33" s="181"/>
      <c r="Y33" s="183"/>
      <c r="Z33" s="181"/>
      <c r="AA33" s="183"/>
      <c r="AB33" s="181"/>
      <c r="AC33" s="183"/>
    </row>
    <row r="34" spans="1:29" s="185" customFormat="1" ht="14.25" customHeight="1" x14ac:dyDescent="0.3">
      <c r="A34" s="186"/>
      <c r="B34" s="186"/>
      <c r="C34" s="186"/>
      <c r="D34" s="186"/>
      <c r="E34" s="80"/>
      <c r="F34" s="184"/>
      <c r="G34" s="183"/>
      <c r="H34" s="183"/>
      <c r="I34" s="183"/>
      <c r="J34" s="183"/>
      <c r="K34" s="183"/>
      <c r="L34" s="183"/>
      <c r="M34" s="183"/>
      <c r="N34" s="61"/>
      <c r="O34" s="183"/>
      <c r="P34" s="181"/>
      <c r="Q34" s="183"/>
      <c r="R34" s="61"/>
      <c r="S34" s="183"/>
      <c r="T34" s="181"/>
      <c r="U34" s="181"/>
      <c r="V34" s="181"/>
      <c r="W34" s="183"/>
      <c r="X34" s="181"/>
      <c r="Y34" s="183"/>
      <c r="Z34" s="181"/>
      <c r="AA34" s="183"/>
      <c r="AB34" s="181"/>
      <c r="AC34" s="183"/>
    </row>
    <row r="35" spans="1:29" ht="21.9" customHeight="1" x14ac:dyDescent="0.3">
      <c r="A35" s="91" t="str">
        <f>'TH2-4'!A52</f>
        <v>หมายเหตุประกอบข้อมูลทางการเงินเป็นส่วนหนึ่งของข้อมูลทางการเงินระหว่างกาลนี้</v>
      </c>
      <c r="B35" s="91"/>
      <c r="C35" s="91"/>
      <c r="D35" s="91"/>
      <c r="E35" s="92"/>
      <c r="F35" s="92"/>
      <c r="G35" s="66"/>
      <c r="H35" s="66"/>
      <c r="I35" s="66"/>
      <c r="J35" s="66"/>
      <c r="K35" s="65"/>
      <c r="L35" s="66"/>
      <c r="M35" s="65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</row>
  </sheetData>
  <mergeCells count="5">
    <mergeCell ref="G5:AC5"/>
    <mergeCell ref="G6:Y6"/>
    <mergeCell ref="O7:W7"/>
    <mergeCell ref="K10:M10"/>
    <mergeCell ref="O8:U8"/>
  </mergeCells>
  <pageMargins left="0.5" right="0.5" top="0.5" bottom="0.6" header="0.49" footer="0.4"/>
  <pageSetup paperSize="9" scale="91" firstPageNumber="7" fitToHeight="0" orientation="landscape" useFirstPageNumber="1" horizontalDpi="1200" verticalDpi="1200" r:id="rId1"/>
  <headerFooter>
    <oddFooter>&amp;R&amp;"Angsana New,Regular"&amp;P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34"/>
  <sheetViews>
    <sheetView view="pageBreakPreview" zoomScaleNormal="120" zoomScaleSheetLayoutView="100" workbookViewId="0">
      <selection activeCell="O88" sqref="O88"/>
    </sheetView>
  </sheetViews>
  <sheetFormatPr defaultColWidth="9.109375" defaultRowHeight="17.100000000000001" customHeight="1" x14ac:dyDescent="0.3"/>
  <cols>
    <col min="1" max="3" width="1.44140625" style="95" customWidth="1"/>
    <col min="4" max="4" width="23.44140625" style="95" customWidth="1"/>
    <col min="5" max="5" width="8.44140625" style="95" customWidth="1"/>
    <col min="6" max="6" width="1.5546875" style="95" customWidth="1"/>
    <col min="7" max="7" width="11.6640625" style="94" customWidth="1"/>
    <col min="8" max="8" width="0.88671875" style="94" customWidth="1"/>
    <col min="9" max="9" width="11.6640625" style="94" customWidth="1"/>
    <col min="10" max="10" width="0.88671875" style="94" customWidth="1"/>
    <col min="11" max="11" width="11.6640625" style="94" customWidth="1"/>
    <col min="12" max="12" width="0.88671875" style="94" customWidth="1"/>
    <col min="13" max="13" width="11.6640625" style="94" customWidth="1"/>
    <col min="14" max="14" width="0.88671875" style="94" customWidth="1"/>
    <col min="15" max="15" width="11.6640625" style="94" customWidth="1"/>
    <col min="16" max="16" width="0.88671875" style="94" customWidth="1"/>
    <col min="17" max="17" width="11.6640625" style="94" customWidth="1"/>
    <col min="18" max="18" width="0.88671875" style="94" customWidth="1"/>
    <col min="19" max="19" width="11.6640625" style="95" customWidth="1"/>
    <col min="20" max="16384" width="9.109375" style="95"/>
  </cols>
  <sheetData>
    <row r="1" spans="1:19" ht="17.100000000000001" customHeight="1" x14ac:dyDescent="0.3">
      <c r="A1" s="442" t="str">
        <f>'TH2-4'!A1</f>
        <v>บริษัท เหมราชพัฒนาที่ดิน จำกัด (มหาชน)</v>
      </c>
      <c r="B1" s="443"/>
      <c r="C1" s="443"/>
      <c r="D1" s="443"/>
      <c r="E1" s="443"/>
      <c r="F1" s="443"/>
      <c r="G1" s="93"/>
      <c r="H1" s="93"/>
      <c r="I1" s="93"/>
      <c r="K1" s="93"/>
      <c r="M1" s="93"/>
      <c r="N1" s="93"/>
      <c r="O1" s="93"/>
      <c r="Q1" s="93"/>
    </row>
    <row r="2" spans="1:19" ht="17.100000000000001" customHeight="1" x14ac:dyDescent="0.3">
      <c r="A2" s="442" t="str">
        <f>'TH7'!A2</f>
        <v>งบแสดงการเปลี่ยนแปลงส่วนของเจ้าของ (ยังไม่ได้ตรวจสอบ)</v>
      </c>
      <c r="B2" s="443"/>
      <c r="C2" s="443"/>
      <c r="D2" s="443"/>
      <c r="E2" s="443"/>
      <c r="F2" s="443"/>
      <c r="G2" s="93"/>
      <c r="H2" s="93"/>
      <c r="I2" s="93"/>
      <c r="K2" s="93"/>
      <c r="M2" s="93"/>
      <c r="N2" s="93"/>
      <c r="O2" s="93"/>
      <c r="Q2" s="93"/>
    </row>
    <row r="3" spans="1:19" ht="17.100000000000001" customHeight="1" x14ac:dyDescent="0.3">
      <c r="A3" s="170" t="str">
        <f>'TH7'!A3</f>
        <v>สำหรับงวดสามเดือนสิ้นสุดวันที่ 31 มีนาคม พ.ศ. 2561</v>
      </c>
      <c r="B3" s="170"/>
      <c r="C3" s="170"/>
      <c r="D3" s="170"/>
      <c r="E3" s="170"/>
      <c r="F3" s="170"/>
      <c r="G3" s="16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s="99" customFormat="1" ht="17.100000000000001" customHeight="1" x14ac:dyDescent="0.3">
      <c r="A4" s="98"/>
      <c r="B4" s="98"/>
      <c r="C4" s="98"/>
      <c r="D4" s="98"/>
      <c r="E4" s="98"/>
      <c r="F4" s="93"/>
      <c r="G4" s="180"/>
      <c r="H4" s="180"/>
      <c r="I4" s="180"/>
      <c r="J4" s="93"/>
      <c r="N4" s="180"/>
      <c r="O4" s="180"/>
      <c r="P4" s="93"/>
      <c r="Q4" s="180"/>
      <c r="R4" s="93"/>
      <c r="S4" s="180"/>
    </row>
    <row r="5" spans="1:19" s="99" customFormat="1" ht="17.100000000000001" customHeight="1" x14ac:dyDescent="0.3">
      <c r="A5" s="98"/>
      <c r="B5" s="98"/>
      <c r="C5" s="98"/>
      <c r="D5" s="98"/>
      <c r="G5" s="467" t="s">
        <v>128</v>
      </c>
      <c r="H5" s="467"/>
      <c r="I5" s="467"/>
      <c r="J5" s="467"/>
      <c r="K5" s="467"/>
      <c r="L5" s="467"/>
      <c r="M5" s="467"/>
      <c r="N5" s="467"/>
      <c r="O5" s="467"/>
      <c r="P5" s="467"/>
      <c r="Q5" s="467"/>
      <c r="R5" s="467"/>
      <c r="S5" s="467"/>
    </row>
    <row r="6" spans="1:19" s="99" customFormat="1" ht="17.100000000000001" customHeight="1" x14ac:dyDescent="0.3">
      <c r="A6" s="98"/>
      <c r="B6" s="98"/>
      <c r="C6" s="98"/>
      <c r="D6" s="98"/>
      <c r="E6" s="100"/>
      <c r="F6" s="101"/>
      <c r="G6" s="178"/>
      <c r="H6" s="178"/>
      <c r="I6" s="178"/>
      <c r="J6" s="101"/>
      <c r="K6" s="101"/>
      <c r="L6" s="101"/>
      <c r="M6" s="94"/>
      <c r="N6" s="102"/>
      <c r="O6" s="468" t="s">
        <v>132</v>
      </c>
      <c r="P6" s="468"/>
      <c r="Q6" s="468"/>
      <c r="R6" s="101"/>
      <c r="S6" s="103"/>
    </row>
    <row r="7" spans="1:19" s="99" customFormat="1" ht="17.100000000000001" customHeight="1" x14ac:dyDescent="0.3">
      <c r="A7" s="98"/>
      <c r="B7" s="98"/>
      <c r="C7" s="98"/>
      <c r="D7" s="98"/>
      <c r="E7" s="100"/>
      <c r="F7" s="101"/>
      <c r="G7" s="178"/>
      <c r="H7" s="178"/>
      <c r="I7" s="178"/>
      <c r="J7" s="101"/>
      <c r="N7" s="102"/>
      <c r="O7" s="467" t="s">
        <v>62</v>
      </c>
      <c r="P7" s="467"/>
      <c r="Q7" s="467"/>
      <c r="R7" s="101"/>
      <c r="S7" s="103"/>
    </row>
    <row r="8" spans="1:19" s="99" customFormat="1" ht="17.100000000000001" customHeight="1" x14ac:dyDescent="0.3">
      <c r="A8" s="104"/>
      <c r="B8" s="179"/>
      <c r="C8" s="179"/>
      <c r="D8" s="179"/>
      <c r="E8" s="98"/>
      <c r="F8" s="94"/>
      <c r="G8" s="180"/>
      <c r="H8" s="180"/>
      <c r="I8" s="180"/>
      <c r="J8" s="94"/>
      <c r="K8" s="180"/>
      <c r="L8" s="94"/>
      <c r="M8" s="180"/>
      <c r="N8" s="180"/>
      <c r="O8" s="180"/>
      <c r="P8" s="94"/>
      <c r="Q8" s="8" t="s">
        <v>401</v>
      </c>
      <c r="R8" s="94"/>
      <c r="S8" s="180"/>
    </row>
    <row r="9" spans="1:19" s="99" customFormat="1" ht="17.100000000000001" customHeight="1" x14ac:dyDescent="0.3">
      <c r="A9" s="104"/>
      <c r="B9" s="179"/>
      <c r="C9" s="179"/>
      <c r="D9" s="179"/>
      <c r="E9" s="98"/>
      <c r="F9" s="94"/>
      <c r="G9" s="180"/>
      <c r="H9" s="180"/>
      <c r="I9" s="180"/>
      <c r="J9" s="94"/>
      <c r="K9" s="469" t="s">
        <v>50</v>
      </c>
      <c r="L9" s="469"/>
      <c r="M9" s="469"/>
      <c r="N9" s="180"/>
      <c r="O9" s="180"/>
      <c r="P9" s="94"/>
      <c r="Q9" s="8" t="s">
        <v>73</v>
      </c>
      <c r="R9" s="94"/>
      <c r="S9" s="180"/>
    </row>
    <row r="10" spans="1:19" s="99" customFormat="1" ht="17.100000000000001" customHeight="1" x14ac:dyDescent="0.3">
      <c r="A10" s="98"/>
      <c r="B10" s="98"/>
      <c r="C10" s="98"/>
      <c r="D10" s="98"/>
      <c r="E10" s="100"/>
      <c r="F10" s="101"/>
      <c r="G10" s="103"/>
      <c r="H10" s="103"/>
      <c r="I10" s="93"/>
      <c r="J10" s="93"/>
      <c r="K10" s="101" t="s">
        <v>74</v>
      </c>
      <c r="L10" s="106"/>
      <c r="M10" s="106"/>
      <c r="N10" s="103"/>
      <c r="O10" s="107"/>
      <c r="P10" s="107"/>
      <c r="Q10" s="8" t="s">
        <v>75</v>
      </c>
      <c r="R10" s="101"/>
      <c r="S10" s="103"/>
    </row>
    <row r="11" spans="1:19" s="99" customFormat="1" ht="17.100000000000001" customHeight="1" x14ac:dyDescent="0.3">
      <c r="A11" s="98"/>
      <c r="B11" s="98"/>
      <c r="C11" s="98"/>
      <c r="D11" s="98"/>
      <c r="E11" s="100"/>
      <c r="F11" s="101"/>
      <c r="G11" s="105" t="s">
        <v>77</v>
      </c>
      <c r="H11" s="105"/>
      <c r="I11" s="103" t="s">
        <v>78</v>
      </c>
      <c r="J11" s="103"/>
      <c r="K11" s="103" t="s">
        <v>79</v>
      </c>
      <c r="L11" s="103"/>
      <c r="M11" s="105"/>
      <c r="N11" s="103"/>
      <c r="O11" s="103" t="s">
        <v>80</v>
      </c>
      <c r="P11" s="103"/>
      <c r="Q11" s="8" t="s">
        <v>82</v>
      </c>
      <c r="R11" s="101"/>
      <c r="S11" s="103"/>
    </row>
    <row r="12" spans="1:19" s="99" customFormat="1" ht="17.100000000000001" customHeight="1" x14ac:dyDescent="0.3">
      <c r="A12" s="98"/>
      <c r="B12" s="98"/>
      <c r="C12" s="98"/>
      <c r="D12" s="98"/>
      <c r="E12" s="100"/>
      <c r="F12" s="103"/>
      <c r="G12" s="105" t="s">
        <v>84</v>
      </c>
      <c r="H12" s="105"/>
      <c r="I12" s="103" t="s">
        <v>85</v>
      </c>
      <c r="J12" s="103"/>
      <c r="K12" s="103" t="s">
        <v>86</v>
      </c>
      <c r="L12" s="103"/>
      <c r="M12" s="105" t="s">
        <v>87</v>
      </c>
      <c r="N12" s="103"/>
      <c r="O12" s="103" t="s">
        <v>88</v>
      </c>
      <c r="P12" s="103"/>
      <c r="Q12" s="8" t="s">
        <v>89</v>
      </c>
      <c r="R12" s="103"/>
      <c r="S12" s="103" t="s">
        <v>91</v>
      </c>
    </row>
    <row r="13" spans="1:19" s="99" customFormat="1" ht="17.100000000000001" customHeight="1" x14ac:dyDescent="0.3">
      <c r="A13" s="98"/>
      <c r="B13" s="98"/>
      <c r="C13" s="98"/>
      <c r="D13" s="98"/>
      <c r="E13" s="107"/>
      <c r="F13" s="103"/>
      <c r="G13" s="172" t="str">
        <f>'TH2-4'!G9</f>
        <v>บาท</v>
      </c>
      <c r="H13" s="105"/>
      <c r="I13" s="172" t="str">
        <f>$G$13</f>
        <v>บาท</v>
      </c>
      <c r="J13" s="103"/>
      <c r="K13" s="172" t="str">
        <f>$G$13</f>
        <v>บาท</v>
      </c>
      <c r="L13" s="103"/>
      <c r="M13" s="172" t="str">
        <f>K13</f>
        <v>บาท</v>
      </c>
      <c r="N13" s="103"/>
      <c r="O13" s="172" t="str">
        <f>M13</f>
        <v>บาท</v>
      </c>
      <c r="P13" s="103"/>
      <c r="Q13" s="172" t="str">
        <f>O13</f>
        <v>บาท</v>
      </c>
      <c r="R13" s="103"/>
      <c r="S13" s="172" t="str">
        <f>Q13</f>
        <v>บาท</v>
      </c>
    </row>
    <row r="14" spans="1:19" s="99" customFormat="1" ht="6" customHeight="1" x14ac:dyDescent="0.3">
      <c r="A14" s="98"/>
      <c r="B14" s="98"/>
      <c r="C14" s="98"/>
      <c r="D14" s="98"/>
      <c r="E14" s="98"/>
      <c r="F14" s="93"/>
      <c r="G14" s="180"/>
      <c r="H14" s="180"/>
      <c r="I14" s="180"/>
      <c r="J14" s="93"/>
      <c r="N14" s="180"/>
      <c r="O14" s="180"/>
      <c r="P14" s="93"/>
      <c r="Q14" s="180"/>
      <c r="R14" s="93"/>
      <c r="S14" s="180"/>
    </row>
    <row r="15" spans="1:19" s="99" customFormat="1" ht="17.100000000000001" customHeight="1" x14ac:dyDescent="0.3">
      <c r="A15" s="104" t="s">
        <v>375</v>
      </c>
      <c r="B15" s="104"/>
      <c r="C15" s="104"/>
      <c r="D15" s="104"/>
      <c r="E15" s="98"/>
      <c r="F15" s="93"/>
      <c r="G15" s="182">
        <v>3882074476</v>
      </c>
      <c r="H15" s="182"/>
      <c r="I15" s="182">
        <v>438704620</v>
      </c>
      <c r="J15" s="182"/>
      <c r="K15" s="182">
        <v>600000000</v>
      </c>
      <c r="L15" s="182">
        <v>0</v>
      </c>
      <c r="M15" s="182">
        <v>7574203659</v>
      </c>
      <c r="N15" s="182"/>
      <c r="O15" s="182">
        <v>193691</v>
      </c>
      <c r="P15" s="182">
        <v>0</v>
      </c>
      <c r="Q15" s="182">
        <v>17059116</v>
      </c>
      <c r="R15" s="182"/>
      <c r="S15" s="180">
        <f>SUM(G15:Q15)</f>
        <v>12512235562</v>
      </c>
    </row>
    <row r="16" spans="1:19" s="178" customFormat="1" ht="17.100000000000001" customHeight="1" x14ac:dyDescent="0.3">
      <c r="A16" s="178" t="s">
        <v>71</v>
      </c>
      <c r="E16" s="109"/>
      <c r="F16" s="94"/>
      <c r="G16" s="150">
        <v>0</v>
      </c>
      <c r="H16" s="182"/>
      <c r="I16" s="150">
        <v>0</v>
      </c>
      <c r="J16" s="182"/>
      <c r="K16" s="150">
        <v>0</v>
      </c>
      <c r="L16" s="182"/>
      <c r="M16" s="150">
        <v>615238128</v>
      </c>
      <c r="N16" s="182"/>
      <c r="O16" s="150">
        <v>-17099818</v>
      </c>
      <c r="P16" s="182"/>
      <c r="Q16" s="150">
        <v>0</v>
      </c>
      <c r="R16" s="182"/>
      <c r="S16" s="110">
        <f>SUM(G16:Q16)</f>
        <v>598138310</v>
      </c>
    </row>
    <row r="17" spans="1:19" s="178" customFormat="1" ht="6" customHeight="1" x14ac:dyDescent="0.3">
      <c r="E17" s="109"/>
      <c r="F17" s="94"/>
      <c r="G17" s="126"/>
      <c r="H17" s="126"/>
      <c r="I17" s="126"/>
      <c r="J17" s="169"/>
      <c r="K17" s="126"/>
      <c r="L17" s="169"/>
      <c r="M17" s="126"/>
      <c r="N17" s="126"/>
      <c r="O17" s="126"/>
      <c r="P17" s="169"/>
      <c r="Q17" s="126"/>
      <c r="R17" s="169"/>
      <c r="S17" s="126"/>
    </row>
    <row r="18" spans="1:19" s="99" customFormat="1" ht="17.100000000000001" customHeight="1" thickBot="1" x14ac:dyDescent="0.35">
      <c r="A18" s="104" t="s">
        <v>376</v>
      </c>
      <c r="B18" s="104"/>
      <c r="C18" s="104"/>
      <c r="D18" s="104"/>
      <c r="E18" s="98"/>
      <c r="F18" s="94"/>
      <c r="G18" s="177">
        <f>SUM(G15:G16)</f>
        <v>3882074476</v>
      </c>
      <c r="H18" s="182"/>
      <c r="I18" s="177">
        <f>SUM(I15:I16)</f>
        <v>438704620</v>
      </c>
      <c r="J18" s="169"/>
      <c r="K18" s="177">
        <f>SUM(K15:K16)</f>
        <v>600000000</v>
      </c>
      <c r="L18" s="169"/>
      <c r="M18" s="177">
        <f>SUM(M15:M16)</f>
        <v>8189441787</v>
      </c>
      <c r="N18" s="182"/>
      <c r="O18" s="177">
        <f>SUM(O15:O16)</f>
        <v>-16906127</v>
      </c>
      <c r="P18" s="169"/>
      <c r="Q18" s="177">
        <f>SUM(Q15:Q16)</f>
        <v>17059116</v>
      </c>
      <c r="R18" s="169"/>
      <c r="S18" s="177">
        <f>SUM(S15:S16)</f>
        <v>13110373872</v>
      </c>
    </row>
    <row r="19" spans="1:19" s="99" customFormat="1" ht="17.100000000000001" customHeight="1" thickTop="1" x14ac:dyDescent="0.3">
      <c r="A19" s="179"/>
      <c r="B19" s="179"/>
      <c r="C19" s="179"/>
      <c r="D19" s="179"/>
      <c r="E19" s="98"/>
      <c r="F19" s="93"/>
      <c r="G19" s="180"/>
      <c r="H19" s="180"/>
      <c r="I19" s="180"/>
      <c r="J19" s="93"/>
      <c r="K19" s="93"/>
      <c r="L19" s="93"/>
      <c r="M19" s="182"/>
      <c r="N19" s="180"/>
      <c r="O19" s="180"/>
      <c r="P19" s="93"/>
      <c r="Q19" s="180"/>
      <c r="R19" s="93"/>
      <c r="S19" s="180"/>
    </row>
    <row r="20" spans="1:19" s="178" customFormat="1" ht="17.100000000000001" customHeight="1" x14ac:dyDescent="0.3">
      <c r="A20" s="104" t="s">
        <v>377</v>
      </c>
      <c r="E20" s="108"/>
      <c r="F20" s="94"/>
      <c r="G20" s="180">
        <v>3882074476</v>
      </c>
      <c r="H20" s="180"/>
      <c r="I20" s="180">
        <v>438704620</v>
      </c>
      <c r="J20" s="180"/>
      <c r="K20" s="180">
        <v>600000000</v>
      </c>
      <c r="L20" s="180">
        <v>0</v>
      </c>
      <c r="M20" s="180">
        <v>8389892660</v>
      </c>
      <c r="N20" s="180"/>
      <c r="O20" s="180">
        <v>-87019052</v>
      </c>
      <c r="P20" s="180">
        <v>0</v>
      </c>
      <c r="Q20" s="180">
        <v>17059116</v>
      </c>
      <c r="R20" s="180"/>
      <c r="S20" s="180">
        <f>SUM(G20:Q20)</f>
        <v>13240711820</v>
      </c>
    </row>
    <row r="21" spans="1:19" s="178" customFormat="1" ht="17.100000000000001" customHeight="1" x14ac:dyDescent="0.3">
      <c r="A21" s="178" t="s">
        <v>71</v>
      </c>
      <c r="E21" s="109"/>
      <c r="F21" s="94"/>
      <c r="G21" s="150">
        <v>0</v>
      </c>
      <c r="H21" s="182"/>
      <c r="I21" s="150">
        <v>0</v>
      </c>
      <c r="J21" s="182"/>
      <c r="K21" s="150">
        <v>0</v>
      </c>
      <c r="L21" s="180"/>
      <c r="M21" s="110">
        <f>+'TH5-6'!K74</f>
        <v>405616456</v>
      </c>
      <c r="N21" s="180"/>
      <c r="O21" s="110">
        <f>+'TH5-6'!K69</f>
        <v>-26530533</v>
      </c>
      <c r="P21" s="180"/>
      <c r="Q21" s="110">
        <v>0</v>
      </c>
      <c r="R21" s="180"/>
      <c r="S21" s="110">
        <f>SUM(G21:Q21)</f>
        <v>379085923</v>
      </c>
    </row>
    <row r="22" spans="1:19" s="178" customFormat="1" ht="6" customHeight="1" x14ac:dyDescent="0.3">
      <c r="E22" s="109"/>
      <c r="F22" s="94"/>
      <c r="G22" s="111"/>
      <c r="H22" s="111"/>
      <c r="I22" s="111"/>
      <c r="J22" s="94"/>
      <c r="K22" s="111"/>
      <c r="L22" s="94"/>
      <c r="M22" s="111"/>
      <c r="N22" s="111"/>
      <c r="O22" s="111"/>
      <c r="P22" s="94"/>
      <c r="Q22" s="111"/>
      <c r="R22" s="94"/>
      <c r="S22" s="111"/>
    </row>
    <row r="23" spans="1:19" s="99" customFormat="1" ht="17.100000000000001" customHeight="1" thickBot="1" x14ac:dyDescent="0.35">
      <c r="A23" s="104" t="s">
        <v>378</v>
      </c>
      <c r="B23" s="179"/>
      <c r="C23" s="179"/>
      <c r="D23" s="179"/>
      <c r="E23" s="98"/>
      <c r="F23" s="94"/>
      <c r="G23" s="112">
        <f>SUM(G20:G21)</f>
        <v>3882074476</v>
      </c>
      <c r="H23" s="180"/>
      <c r="I23" s="112">
        <f>SUM(I20:I21)</f>
        <v>438704620</v>
      </c>
      <c r="J23" s="94"/>
      <c r="K23" s="112">
        <f>SUM(K20:K21)</f>
        <v>600000000</v>
      </c>
      <c r="L23" s="94"/>
      <c r="M23" s="112">
        <f>SUM(M20:M21)</f>
        <v>8795509116</v>
      </c>
      <c r="N23" s="180"/>
      <c r="O23" s="112">
        <f>SUM(O20:O21)</f>
        <v>-113549585</v>
      </c>
      <c r="P23" s="94"/>
      <c r="Q23" s="112">
        <f>SUM(Q20:Q21)</f>
        <v>17059116</v>
      </c>
      <c r="R23" s="94"/>
      <c r="S23" s="112">
        <f>SUM(S20:S21)</f>
        <v>13619797743</v>
      </c>
    </row>
    <row r="24" spans="1:19" s="99" customFormat="1" ht="17.100000000000001" customHeight="1" thickTop="1" x14ac:dyDescent="0.3">
      <c r="A24" s="104"/>
      <c r="B24" s="179"/>
      <c r="C24" s="179"/>
      <c r="D24" s="179"/>
      <c r="E24" s="98"/>
      <c r="F24" s="94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</row>
    <row r="25" spans="1:19" s="99" customFormat="1" ht="17.100000000000001" customHeight="1" x14ac:dyDescent="0.3">
      <c r="A25" s="104"/>
      <c r="B25" s="179"/>
      <c r="C25" s="179"/>
      <c r="D25" s="179"/>
      <c r="E25" s="98"/>
      <c r="F25" s="94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</row>
    <row r="26" spans="1:19" s="99" customFormat="1" ht="17.100000000000001" customHeight="1" x14ac:dyDescent="0.3">
      <c r="A26" s="104"/>
      <c r="B26" s="179"/>
      <c r="C26" s="179"/>
      <c r="D26" s="179"/>
      <c r="E26" s="98"/>
      <c r="F26" s="94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</row>
    <row r="27" spans="1:19" s="99" customFormat="1" ht="17.100000000000001" customHeight="1" x14ac:dyDescent="0.3">
      <c r="A27" s="104"/>
      <c r="B27" s="179"/>
      <c r="C27" s="179"/>
      <c r="D27" s="179"/>
      <c r="E27" s="98"/>
      <c r="F27" s="94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</row>
    <row r="28" spans="1:19" s="99" customFormat="1" ht="17.100000000000001" customHeight="1" x14ac:dyDescent="0.3">
      <c r="A28" s="104"/>
      <c r="B28" s="179"/>
      <c r="C28" s="179"/>
      <c r="D28" s="179"/>
      <c r="E28" s="98"/>
      <c r="F28" s="94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</row>
    <row r="29" spans="1:19" s="99" customFormat="1" ht="17.100000000000001" customHeight="1" x14ac:dyDescent="0.3">
      <c r="A29" s="104"/>
      <c r="B29" s="179"/>
      <c r="C29" s="179"/>
      <c r="D29" s="179"/>
      <c r="E29" s="98"/>
      <c r="F29" s="94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</row>
    <row r="30" spans="1:19" s="99" customFormat="1" ht="17.100000000000001" customHeight="1" x14ac:dyDescent="0.3">
      <c r="A30" s="104"/>
      <c r="B30" s="179"/>
      <c r="C30" s="179"/>
      <c r="D30" s="179"/>
      <c r="E30" s="98"/>
      <c r="F30" s="94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</row>
    <row r="31" spans="1:19" s="99" customFormat="1" ht="17.100000000000001" customHeight="1" x14ac:dyDescent="0.3">
      <c r="A31" s="104"/>
      <c r="B31" s="179"/>
      <c r="C31" s="179"/>
      <c r="D31" s="179"/>
      <c r="E31" s="98"/>
      <c r="F31" s="94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</row>
    <row r="32" spans="1:19" s="99" customFormat="1" ht="14.25" customHeight="1" x14ac:dyDescent="0.3">
      <c r="A32" s="104"/>
      <c r="B32" s="179"/>
      <c r="C32" s="179"/>
      <c r="D32" s="179"/>
      <c r="E32" s="98"/>
      <c r="F32" s="94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</row>
    <row r="33" spans="1:19" s="99" customFormat="1" ht="4.5" customHeight="1" x14ac:dyDescent="0.3">
      <c r="A33" s="104"/>
      <c r="B33" s="179"/>
      <c r="C33" s="179"/>
      <c r="D33" s="179"/>
      <c r="E33" s="98"/>
      <c r="F33" s="94"/>
      <c r="G33" s="180"/>
      <c r="H33" s="180"/>
      <c r="I33" s="180"/>
      <c r="J33" s="94"/>
      <c r="K33" s="180"/>
      <c r="L33" s="94"/>
      <c r="M33" s="180"/>
      <c r="N33" s="180"/>
      <c r="O33" s="180"/>
      <c r="P33" s="94"/>
      <c r="Q33" s="180"/>
      <c r="R33" s="94"/>
      <c r="S33" s="180"/>
    </row>
    <row r="34" spans="1:19" ht="21.9" customHeight="1" x14ac:dyDescent="0.3">
      <c r="A34" s="113" t="str">
        <f>'TH2-4'!A52</f>
        <v>หมายเหตุประกอบข้อมูลทางการเงินเป็นส่วนหนึ่งของข้อมูลทางการเงินระหว่างกาลนี้</v>
      </c>
      <c r="B34" s="113"/>
      <c r="C34" s="113"/>
      <c r="D34" s="113"/>
      <c r="E34" s="97"/>
      <c r="F34" s="97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7"/>
    </row>
  </sheetData>
  <mergeCells count="4">
    <mergeCell ref="G5:S5"/>
    <mergeCell ref="O6:Q6"/>
    <mergeCell ref="O7:Q7"/>
    <mergeCell ref="K9:M9"/>
  </mergeCells>
  <pageMargins left="1" right="1" top="0.5" bottom="0.6" header="0.49" footer="0.4"/>
  <pageSetup paperSize="9" scale="96" firstPageNumber="8" orientation="landscape" useFirstPageNumber="1" horizontalDpi="1200" verticalDpi="1200" r:id="rId1"/>
  <headerFooter>
    <oddFooter>&amp;R&amp;"Angsana New,Regular"&amp;12&amp;P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107"/>
  <sheetViews>
    <sheetView view="pageBreakPreview" topLeftCell="A76" zoomScaleNormal="100" zoomScaleSheetLayoutView="100" workbookViewId="0">
      <selection activeCell="A95" sqref="A95"/>
    </sheetView>
  </sheetViews>
  <sheetFormatPr defaultColWidth="9.109375" defaultRowHeight="17.399999999999999" x14ac:dyDescent="0.3"/>
  <cols>
    <col min="1" max="3" width="1.33203125" style="168" customWidth="1"/>
    <col min="4" max="4" width="32.6640625" style="168" customWidth="1"/>
    <col min="5" max="5" width="7" style="168" customWidth="1"/>
    <col min="6" max="6" width="0.6640625" style="168" customWidth="1"/>
    <col min="7" max="7" width="10.6640625" style="169" customWidth="1"/>
    <col min="8" max="8" width="0.6640625" style="169" customWidth="1"/>
    <col min="9" max="9" width="10.6640625" style="169" customWidth="1"/>
    <col min="10" max="10" width="0.6640625" style="169" customWidth="1"/>
    <col min="11" max="11" width="10.6640625" style="169" customWidth="1"/>
    <col min="12" max="12" width="0.6640625" style="169" customWidth="1"/>
    <col min="13" max="13" width="10.6640625" style="169" customWidth="1"/>
    <col min="14" max="16384" width="9.109375" style="168"/>
  </cols>
  <sheetData>
    <row r="1" spans="1:13" ht="17.100000000000001" customHeight="1" x14ac:dyDescent="0.3">
      <c r="A1" s="167" t="str">
        <f>'[1]TH2-4'!A1</f>
        <v>บริษัท เหมราชพัฒนาที่ดิน จำกัด (มหาชน)</v>
      </c>
      <c r="B1" s="167"/>
      <c r="C1" s="167"/>
      <c r="D1" s="114"/>
    </row>
    <row r="2" spans="1:13" ht="17.100000000000001" customHeight="1" x14ac:dyDescent="0.3">
      <c r="A2" s="167" t="s">
        <v>152</v>
      </c>
      <c r="B2" s="167"/>
      <c r="C2" s="167"/>
      <c r="D2" s="167"/>
    </row>
    <row r="3" spans="1:13" ht="17.100000000000001" customHeight="1" x14ac:dyDescent="0.3">
      <c r="A3" s="170" t="str">
        <f>[1]TH8!A3</f>
        <v>สำหรับงวดสามเดือนสิ้นสุดวันที่ 31 มีนาคม พ.ศ. 2561</v>
      </c>
      <c r="B3" s="170"/>
      <c r="C3" s="170"/>
      <c r="D3" s="170"/>
      <c r="E3" s="115"/>
      <c r="F3" s="115"/>
      <c r="G3" s="166"/>
      <c r="H3" s="166"/>
      <c r="I3" s="166"/>
      <c r="J3" s="166"/>
      <c r="K3" s="166"/>
      <c r="L3" s="166"/>
      <c r="M3" s="166"/>
    </row>
    <row r="4" spans="1:13" ht="17.100000000000001" customHeight="1" x14ac:dyDescent="0.3"/>
    <row r="5" spans="1:13" ht="17.100000000000001" customHeight="1" x14ac:dyDescent="0.3">
      <c r="G5" s="463" t="str">
        <f>'[1]TH2-4'!G5:I5</f>
        <v>ข้อมูลทางการเงินรวม</v>
      </c>
      <c r="H5" s="463"/>
      <c r="I5" s="463"/>
      <c r="J5" s="4"/>
      <c r="K5" s="463" t="str">
        <f>'[1]TH2-4'!K5:M5</f>
        <v>ข้อมูลทางการเงินเฉพาะกิจการ</v>
      </c>
      <c r="L5" s="463"/>
      <c r="M5" s="463"/>
    </row>
    <row r="6" spans="1:13" ht="17.100000000000001" customHeight="1" x14ac:dyDescent="0.3">
      <c r="G6" s="10" t="str">
        <f>'[1]TH2-4'!G8</f>
        <v>พ.ศ. 2561</v>
      </c>
      <c r="H6" s="39"/>
      <c r="I6" s="10" t="str">
        <f>'[1]TH2-4'!I8</f>
        <v>พ.ศ. 2560</v>
      </c>
      <c r="J6" s="8"/>
      <c r="K6" s="10" t="str">
        <f>'[1]TH2-4'!K8</f>
        <v>พ.ศ. 2561</v>
      </c>
      <c r="L6" s="39"/>
      <c r="M6" s="10" t="str">
        <f>'[1]TH2-4'!M8</f>
        <v>พ.ศ. 2560</v>
      </c>
    </row>
    <row r="7" spans="1:13" ht="17.100000000000001" customHeight="1" x14ac:dyDescent="0.3">
      <c r="A7" s="167"/>
      <c r="B7" s="171"/>
      <c r="C7" s="171"/>
      <c r="D7" s="171"/>
      <c r="E7" s="116" t="s">
        <v>5</v>
      </c>
      <c r="F7" s="117"/>
      <c r="G7" s="14" t="str">
        <f>'[1]TH2-4'!G9</f>
        <v>บาท</v>
      </c>
      <c r="H7" s="10"/>
      <c r="I7" s="14" t="str">
        <f>'[1]TH2-4'!I9</f>
        <v>บาท</v>
      </c>
      <c r="J7" s="10"/>
      <c r="K7" s="14" t="str">
        <f>'[1]TH2-4'!K9</f>
        <v>บาท</v>
      </c>
      <c r="L7" s="10"/>
      <c r="M7" s="14" t="str">
        <f>'[1]TH2-4'!M9</f>
        <v>บาท</v>
      </c>
    </row>
    <row r="8" spans="1:13" ht="6" customHeight="1" x14ac:dyDescent="0.3">
      <c r="A8" s="167"/>
      <c r="B8" s="171"/>
      <c r="C8" s="171"/>
      <c r="D8" s="171"/>
      <c r="E8" s="118"/>
      <c r="F8" s="117"/>
      <c r="G8" s="8"/>
      <c r="H8" s="10"/>
      <c r="I8" s="8"/>
      <c r="J8" s="10"/>
      <c r="K8" s="8"/>
      <c r="L8" s="10"/>
      <c r="M8" s="8"/>
    </row>
    <row r="9" spans="1:13" s="171" customFormat="1" ht="17.100000000000001" customHeight="1" x14ac:dyDescent="0.3">
      <c r="A9" s="167" t="s">
        <v>93</v>
      </c>
      <c r="B9" s="154"/>
      <c r="C9" s="154"/>
      <c r="D9" s="154"/>
      <c r="G9" s="119"/>
      <c r="H9" s="119"/>
      <c r="I9" s="119"/>
      <c r="J9" s="119"/>
      <c r="K9" s="119"/>
      <c r="L9" s="119"/>
      <c r="M9" s="119"/>
    </row>
    <row r="10" spans="1:13" s="171" customFormat="1" ht="17.100000000000001" customHeight="1" x14ac:dyDescent="0.3">
      <c r="A10" s="168" t="s">
        <v>383</v>
      </c>
      <c r="C10" s="168"/>
      <c r="D10" s="154"/>
      <c r="E10" s="154"/>
      <c r="G10" s="120">
        <v>1903032626</v>
      </c>
      <c r="H10" s="119"/>
      <c r="I10" s="120">
        <v>525233524</v>
      </c>
      <c r="K10" s="120">
        <v>431221421</v>
      </c>
      <c r="L10" s="119"/>
      <c r="M10" s="120">
        <v>618941696</v>
      </c>
    </row>
    <row r="11" spans="1:13" s="171" customFormat="1" ht="17.100000000000001" customHeight="1" x14ac:dyDescent="0.3">
      <c r="A11" s="168" t="s">
        <v>94</v>
      </c>
      <c r="D11" s="154"/>
      <c r="E11" s="154"/>
      <c r="G11" s="121"/>
      <c r="H11" s="119"/>
      <c r="I11" s="121"/>
      <c r="K11" s="121"/>
      <c r="L11" s="119"/>
      <c r="M11" s="121"/>
    </row>
    <row r="12" spans="1:13" s="171" customFormat="1" ht="17.100000000000001" customHeight="1" x14ac:dyDescent="0.3">
      <c r="B12" s="168" t="s">
        <v>169</v>
      </c>
      <c r="C12" s="168"/>
      <c r="D12" s="154"/>
      <c r="E12" s="122"/>
      <c r="G12" s="121">
        <v>-21037441</v>
      </c>
      <c r="H12" s="123"/>
      <c r="I12" s="121">
        <v>-547993</v>
      </c>
      <c r="J12" s="154"/>
      <c r="K12" s="121">
        <v>8970</v>
      </c>
      <c r="L12" s="123"/>
      <c r="M12" s="121">
        <v>404932</v>
      </c>
    </row>
    <row r="13" spans="1:13" s="452" customFormat="1" ht="17.100000000000001" customHeight="1" x14ac:dyDescent="0.3">
      <c r="A13" s="168"/>
      <c r="B13" s="168" t="s">
        <v>178</v>
      </c>
      <c r="C13" s="168"/>
      <c r="D13" s="154"/>
      <c r="E13" s="187"/>
      <c r="F13" s="171"/>
      <c r="G13" s="121">
        <v>0</v>
      </c>
      <c r="H13" s="154"/>
      <c r="I13" s="121">
        <v>0</v>
      </c>
      <c r="J13" s="154"/>
      <c r="K13" s="121">
        <v>-30374601</v>
      </c>
      <c r="L13" s="154"/>
      <c r="M13" s="121">
        <v>-29095980</v>
      </c>
    </row>
    <row r="14" spans="1:13" s="171" customFormat="1" ht="17.100000000000001" customHeight="1" x14ac:dyDescent="0.3">
      <c r="A14" s="168"/>
      <c r="B14" s="168" t="s">
        <v>95</v>
      </c>
      <c r="C14" s="168"/>
      <c r="D14" s="154"/>
      <c r="E14" s="187" t="s">
        <v>145</v>
      </c>
      <c r="G14" s="121">
        <v>55997078</v>
      </c>
      <c r="H14" s="154"/>
      <c r="I14" s="121">
        <v>54258151</v>
      </c>
      <c r="J14" s="154"/>
      <c r="K14" s="121">
        <v>3505846</v>
      </c>
      <c r="L14" s="154"/>
      <c r="M14" s="121">
        <v>4097825</v>
      </c>
    </row>
    <row r="15" spans="1:13" s="171" customFormat="1" ht="17.100000000000001" customHeight="1" x14ac:dyDescent="0.3">
      <c r="B15" s="168" t="s">
        <v>96</v>
      </c>
      <c r="C15" s="168"/>
      <c r="D15" s="154"/>
      <c r="E15" s="45"/>
      <c r="G15" s="121">
        <v>1307518</v>
      </c>
      <c r="H15" s="119"/>
      <c r="I15" s="121">
        <v>2868435</v>
      </c>
      <c r="K15" s="121">
        <v>1047195</v>
      </c>
      <c r="L15" s="119"/>
      <c r="M15" s="121">
        <v>2792944</v>
      </c>
    </row>
    <row r="16" spans="1:13" s="171" customFormat="1" ht="17.100000000000001" customHeight="1" x14ac:dyDescent="0.3">
      <c r="B16" s="164" t="s">
        <v>167</v>
      </c>
      <c r="C16" s="168"/>
      <c r="D16" s="154"/>
      <c r="E16" s="45"/>
      <c r="G16" s="121">
        <v>6899823</v>
      </c>
      <c r="H16" s="119"/>
      <c r="I16" s="121">
        <v>0</v>
      </c>
      <c r="K16" s="121">
        <v>0</v>
      </c>
      <c r="L16" s="119"/>
      <c r="M16" s="121">
        <v>0</v>
      </c>
    </row>
    <row r="17" spans="1:13" s="171" customFormat="1" ht="17.100000000000001" customHeight="1" x14ac:dyDescent="0.3">
      <c r="B17" s="168" t="s">
        <v>168</v>
      </c>
      <c r="C17" s="168"/>
      <c r="D17" s="154"/>
      <c r="E17" s="45"/>
      <c r="G17" s="121">
        <v>-1104609210</v>
      </c>
      <c r="H17" s="119"/>
      <c r="I17" s="121">
        <v>-70914963</v>
      </c>
      <c r="K17" s="121">
        <v>0</v>
      </c>
      <c r="L17" s="119"/>
      <c r="M17" s="121">
        <v>0</v>
      </c>
    </row>
    <row r="18" spans="1:13" s="171" customFormat="1" ht="17.100000000000001" customHeight="1" x14ac:dyDescent="0.3">
      <c r="B18" s="164" t="s">
        <v>410</v>
      </c>
      <c r="C18" s="168"/>
      <c r="D18" s="154"/>
      <c r="E18" s="45"/>
      <c r="G18" s="121">
        <v>0</v>
      </c>
      <c r="H18" s="119"/>
      <c r="I18" s="121">
        <v>33335</v>
      </c>
      <c r="K18" s="121">
        <v>0</v>
      </c>
      <c r="L18" s="119"/>
      <c r="M18" s="121">
        <v>0</v>
      </c>
    </row>
    <row r="19" spans="1:13" s="171" customFormat="1" ht="17.100000000000001" customHeight="1" x14ac:dyDescent="0.3">
      <c r="B19" s="168" t="s">
        <v>42</v>
      </c>
      <c r="C19" s="168"/>
      <c r="D19" s="154"/>
      <c r="E19" s="45"/>
      <c r="G19" s="121">
        <v>1671292</v>
      </c>
      <c r="H19" s="119"/>
      <c r="I19" s="121">
        <v>8684284</v>
      </c>
      <c r="K19" s="121">
        <v>558650</v>
      </c>
      <c r="L19" s="119"/>
      <c r="M19" s="121">
        <v>501014</v>
      </c>
    </row>
    <row r="20" spans="1:13" s="171" customFormat="1" ht="17.100000000000001" customHeight="1" x14ac:dyDescent="0.3">
      <c r="B20" s="168" t="s">
        <v>97</v>
      </c>
      <c r="C20" s="168"/>
      <c r="D20" s="154"/>
      <c r="E20" s="122"/>
      <c r="G20" s="121">
        <v>-176448545</v>
      </c>
      <c r="H20" s="119"/>
      <c r="I20" s="121">
        <v>-263697776</v>
      </c>
      <c r="K20" s="121">
        <v>-167671893</v>
      </c>
      <c r="L20" s="119"/>
      <c r="M20" s="121">
        <v>-265489100</v>
      </c>
    </row>
    <row r="21" spans="1:13" s="171" customFormat="1" ht="17.100000000000001" customHeight="1" x14ac:dyDescent="0.3">
      <c r="B21" s="59" t="s">
        <v>98</v>
      </c>
      <c r="C21" s="168"/>
      <c r="D21" s="154"/>
      <c r="E21" s="122"/>
      <c r="G21" s="121">
        <v>0</v>
      </c>
      <c r="H21" s="119"/>
      <c r="I21" s="121">
        <v>-24937502</v>
      </c>
      <c r="K21" s="121">
        <v>-378459685</v>
      </c>
      <c r="L21" s="119"/>
      <c r="M21" s="121">
        <v>-585399762</v>
      </c>
    </row>
    <row r="22" spans="1:13" s="171" customFormat="1" ht="17.100000000000001" customHeight="1" x14ac:dyDescent="0.3">
      <c r="B22" s="59" t="s">
        <v>60</v>
      </c>
      <c r="C22" s="40"/>
      <c r="D22" s="154"/>
      <c r="E22" s="122"/>
      <c r="G22" s="121">
        <v>175303033</v>
      </c>
      <c r="H22" s="119"/>
      <c r="I22" s="121">
        <v>328458535</v>
      </c>
      <c r="K22" s="121">
        <v>169019445</v>
      </c>
      <c r="L22" s="119"/>
      <c r="M22" s="121">
        <v>235906849</v>
      </c>
    </row>
    <row r="23" spans="1:13" s="171" customFormat="1" ht="17.100000000000001" customHeight="1" x14ac:dyDescent="0.3">
      <c r="A23" s="168"/>
      <c r="B23" s="40" t="s">
        <v>429</v>
      </c>
      <c r="C23" s="168"/>
      <c r="D23" s="154"/>
      <c r="E23" s="187" t="s">
        <v>146</v>
      </c>
      <c r="G23" s="121">
        <v>-671539059</v>
      </c>
      <c r="H23" s="119"/>
      <c r="I23" s="121">
        <v>-262367461</v>
      </c>
      <c r="K23" s="121">
        <v>0</v>
      </c>
      <c r="L23" s="119"/>
      <c r="M23" s="121">
        <v>0</v>
      </c>
    </row>
    <row r="24" spans="1:13" s="171" customFormat="1" ht="17.100000000000001" customHeight="1" x14ac:dyDescent="0.3">
      <c r="A24" s="168" t="s">
        <v>121</v>
      </c>
      <c r="B24" s="168"/>
      <c r="C24" s="168"/>
      <c r="D24" s="154"/>
      <c r="E24" s="45"/>
      <c r="G24" s="121"/>
      <c r="H24" s="119"/>
      <c r="I24" s="121"/>
      <c r="K24" s="121"/>
      <c r="L24" s="119"/>
      <c r="M24" s="121"/>
    </row>
    <row r="25" spans="1:13" s="171" customFormat="1" ht="17.100000000000001" customHeight="1" x14ac:dyDescent="0.3">
      <c r="B25" s="21" t="s">
        <v>99</v>
      </c>
      <c r="C25" s="168"/>
      <c r="D25" s="154"/>
      <c r="E25" s="45"/>
      <c r="G25" s="121">
        <v>-28960075</v>
      </c>
      <c r="H25" s="119"/>
      <c r="I25" s="121">
        <v>-107901525</v>
      </c>
      <c r="K25" s="121">
        <v>-82396311</v>
      </c>
      <c r="L25" s="119"/>
      <c r="M25" s="121">
        <v>147820002</v>
      </c>
    </row>
    <row r="26" spans="1:13" s="171" customFormat="1" ht="17.100000000000001" customHeight="1" x14ac:dyDescent="0.3">
      <c r="B26" s="21" t="s">
        <v>12</v>
      </c>
      <c r="C26" s="168"/>
      <c r="D26" s="154"/>
      <c r="E26" s="45"/>
      <c r="G26" s="121">
        <v>148135214</v>
      </c>
      <c r="H26" s="119"/>
      <c r="I26" s="121">
        <v>-275599698</v>
      </c>
      <c r="K26" s="121">
        <v>-19260920</v>
      </c>
      <c r="L26" s="119"/>
      <c r="M26" s="121">
        <v>-56208333</v>
      </c>
    </row>
    <row r="27" spans="1:13" s="171" customFormat="1" ht="17.100000000000001" customHeight="1" x14ac:dyDescent="0.3">
      <c r="B27" s="21" t="s">
        <v>13</v>
      </c>
      <c r="C27" s="168"/>
      <c r="D27" s="154"/>
      <c r="E27" s="45"/>
      <c r="G27" s="121">
        <v>19102691</v>
      </c>
      <c r="H27" s="119"/>
      <c r="I27" s="121">
        <v>-743455</v>
      </c>
      <c r="K27" s="121">
        <v>2119723</v>
      </c>
      <c r="L27" s="119"/>
      <c r="M27" s="121">
        <v>-543201</v>
      </c>
    </row>
    <row r="28" spans="1:13" s="171" customFormat="1" ht="17.100000000000001" customHeight="1" x14ac:dyDescent="0.3">
      <c r="B28" s="164" t="s">
        <v>25</v>
      </c>
      <c r="C28" s="168"/>
      <c r="D28" s="154"/>
      <c r="E28" s="45"/>
      <c r="G28" s="121">
        <v>-83120278</v>
      </c>
      <c r="H28" s="119"/>
      <c r="I28" s="121">
        <v>-235783</v>
      </c>
      <c r="K28" s="121">
        <v>1599469</v>
      </c>
      <c r="L28" s="119"/>
      <c r="M28" s="121">
        <v>538906</v>
      </c>
    </row>
    <row r="29" spans="1:13" s="171" customFormat="1" ht="17.100000000000001" customHeight="1" x14ac:dyDescent="0.45">
      <c r="A29" s="125"/>
      <c r="B29" s="164" t="s">
        <v>32</v>
      </c>
      <c r="C29" s="164"/>
      <c r="D29" s="154"/>
      <c r="G29" s="121">
        <v>175201833</v>
      </c>
      <c r="H29" s="127"/>
      <c r="I29" s="121">
        <v>462821565</v>
      </c>
      <c r="J29" s="128"/>
      <c r="K29" s="121">
        <v>203737244</v>
      </c>
      <c r="L29" s="127"/>
      <c r="M29" s="121">
        <v>39732013</v>
      </c>
    </row>
    <row r="30" spans="1:13" s="171" customFormat="1" ht="17.100000000000001" customHeight="1" x14ac:dyDescent="0.45">
      <c r="A30" s="129"/>
      <c r="B30" s="125" t="s">
        <v>160</v>
      </c>
      <c r="C30" s="154"/>
      <c r="D30" s="154"/>
      <c r="E30" s="122"/>
      <c r="G30" s="121">
        <v>-28776768</v>
      </c>
      <c r="H30" s="152"/>
      <c r="I30" s="121">
        <v>-24689496</v>
      </c>
      <c r="K30" s="121">
        <v>-6526346</v>
      </c>
      <c r="L30" s="152"/>
      <c r="M30" s="121">
        <v>-6076463</v>
      </c>
    </row>
    <row r="31" spans="1:13" s="171" customFormat="1" ht="17.100000000000001" customHeight="1" x14ac:dyDescent="0.3">
      <c r="A31" s="129"/>
      <c r="B31" s="164" t="s">
        <v>35</v>
      </c>
      <c r="C31" s="154"/>
      <c r="D31" s="154"/>
      <c r="E31" s="128"/>
      <c r="G31" s="121">
        <v>-35562571</v>
      </c>
      <c r="H31" s="152"/>
      <c r="I31" s="121">
        <v>-14077651</v>
      </c>
      <c r="K31" s="121">
        <v>-11546096</v>
      </c>
      <c r="L31" s="152"/>
      <c r="M31" s="121">
        <v>-5434597</v>
      </c>
    </row>
    <row r="32" spans="1:13" s="171" customFormat="1" ht="17.100000000000001" customHeight="1" x14ac:dyDescent="0.3">
      <c r="A32" s="168"/>
      <c r="B32" s="16" t="s">
        <v>43</v>
      </c>
      <c r="C32" s="154"/>
      <c r="D32" s="130"/>
      <c r="E32" s="45"/>
      <c r="G32" s="132">
        <v>-23643022</v>
      </c>
      <c r="H32" s="127"/>
      <c r="I32" s="132">
        <v>-23454439</v>
      </c>
      <c r="K32" s="132">
        <v>-479441</v>
      </c>
      <c r="L32" s="127"/>
      <c r="M32" s="132">
        <v>-25348258</v>
      </c>
    </row>
    <row r="33" spans="1:13" s="171" customFormat="1" ht="6" customHeight="1" x14ac:dyDescent="0.3">
      <c r="A33" s="168"/>
      <c r="B33" s="16"/>
      <c r="C33" s="154"/>
      <c r="D33" s="130"/>
      <c r="E33" s="45"/>
      <c r="G33" s="127"/>
      <c r="H33" s="127"/>
      <c r="I33" s="124"/>
      <c r="K33" s="152"/>
      <c r="L33" s="127"/>
      <c r="M33" s="121"/>
    </row>
    <row r="34" spans="1:13" s="171" customFormat="1" ht="17.100000000000001" customHeight="1" x14ac:dyDescent="0.3">
      <c r="A34" s="129" t="s">
        <v>93</v>
      </c>
      <c r="B34" s="154"/>
      <c r="D34" s="154"/>
      <c r="G34" s="121">
        <f>SUM(G10:G32)</f>
        <v>312954139</v>
      </c>
      <c r="H34" s="152"/>
      <c r="I34" s="121">
        <f>SUM(I10:I32)</f>
        <v>313190087</v>
      </c>
      <c r="K34" s="121">
        <f>SUM(K10:K32)</f>
        <v>116102670</v>
      </c>
      <c r="L34" s="152"/>
      <c r="M34" s="121">
        <f>SUM(M10:M32)</f>
        <v>77140487</v>
      </c>
    </row>
    <row r="35" spans="1:13" s="171" customFormat="1" ht="9.75" customHeight="1" x14ac:dyDescent="0.3">
      <c r="A35" s="129"/>
      <c r="B35" s="154"/>
      <c r="D35" s="154"/>
      <c r="G35" s="121"/>
      <c r="H35" s="152"/>
      <c r="I35" s="121"/>
      <c r="K35" s="121"/>
      <c r="L35" s="152"/>
      <c r="M35" s="121"/>
    </row>
    <row r="36" spans="1:13" s="171" customFormat="1" x14ac:dyDescent="0.3">
      <c r="A36" s="168" t="s">
        <v>100</v>
      </c>
      <c r="B36" s="154"/>
      <c r="C36" s="168"/>
      <c r="D36" s="154"/>
      <c r="G36" s="151">
        <v>5683650</v>
      </c>
      <c r="H36" s="119"/>
      <c r="I36" s="151">
        <v>67880515</v>
      </c>
      <c r="K36" s="151">
        <v>6149505</v>
      </c>
      <c r="L36" s="119"/>
      <c r="M36" s="151">
        <v>2472610</v>
      </c>
    </row>
    <row r="37" spans="1:13" s="171" customFormat="1" x14ac:dyDescent="0.3">
      <c r="A37" s="129" t="s">
        <v>101</v>
      </c>
      <c r="C37" s="168"/>
      <c r="D37" s="154"/>
      <c r="G37" s="151">
        <v>-292723256</v>
      </c>
      <c r="H37" s="119"/>
      <c r="I37" s="151">
        <v>-452148223</v>
      </c>
      <c r="K37" s="151">
        <v>-139835466</v>
      </c>
      <c r="L37" s="119"/>
      <c r="M37" s="151">
        <v>-241770768</v>
      </c>
    </row>
    <row r="38" spans="1:13" s="171" customFormat="1" x14ac:dyDescent="0.3">
      <c r="A38" s="59" t="s">
        <v>102</v>
      </c>
      <c r="B38" s="168"/>
      <c r="C38" s="168"/>
      <c r="D38" s="154"/>
      <c r="G38" s="151">
        <v>35023730</v>
      </c>
      <c r="H38" s="165"/>
      <c r="I38" s="151">
        <v>0</v>
      </c>
      <c r="K38" s="151">
        <v>9709839</v>
      </c>
      <c r="L38" s="165"/>
      <c r="M38" s="151">
        <v>585399762</v>
      </c>
    </row>
    <row r="39" spans="1:13" s="171" customFormat="1" x14ac:dyDescent="0.3">
      <c r="A39" s="129" t="s">
        <v>103</v>
      </c>
      <c r="B39" s="168"/>
      <c r="C39" s="168"/>
      <c r="D39" s="154"/>
      <c r="G39" s="453">
        <v>-1752345</v>
      </c>
      <c r="H39" s="127"/>
      <c r="I39" s="453">
        <v>-18888775</v>
      </c>
      <c r="K39" s="453">
        <v>-1284571</v>
      </c>
      <c r="L39" s="127"/>
      <c r="M39" s="453">
        <v>-5923571</v>
      </c>
    </row>
    <row r="40" spans="1:13" s="171" customFormat="1" ht="6" customHeight="1" x14ac:dyDescent="0.3">
      <c r="A40" s="168"/>
      <c r="B40" s="168"/>
      <c r="C40" s="154"/>
      <c r="D40" s="154"/>
      <c r="G40" s="121"/>
      <c r="H40" s="127"/>
      <c r="I40" s="121"/>
      <c r="K40" s="121"/>
      <c r="L40" s="127"/>
      <c r="M40" s="121"/>
    </row>
    <row r="41" spans="1:13" s="171" customFormat="1" x14ac:dyDescent="0.3">
      <c r="A41" s="129" t="s">
        <v>411</v>
      </c>
      <c r="B41" s="154"/>
      <c r="C41" s="154"/>
      <c r="D41" s="154"/>
      <c r="E41" s="128"/>
      <c r="G41" s="131">
        <f>SUM(G34,G36:G39)</f>
        <v>59185918</v>
      </c>
      <c r="H41" s="152"/>
      <c r="I41" s="131">
        <f>SUM(I34,I36:I39)</f>
        <v>-89966396</v>
      </c>
      <c r="K41" s="131">
        <f>SUM(K34,K36:K39)</f>
        <v>-9158023</v>
      </c>
      <c r="L41" s="152"/>
      <c r="M41" s="131">
        <f>SUM(M34,M36:M39)</f>
        <v>417318520</v>
      </c>
    </row>
    <row r="42" spans="1:13" s="171" customFormat="1" x14ac:dyDescent="0.3">
      <c r="A42" s="129"/>
      <c r="B42" s="154"/>
      <c r="C42" s="154"/>
      <c r="D42" s="154"/>
      <c r="E42" s="128"/>
      <c r="G42" s="152"/>
      <c r="H42" s="152"/>
      <c r="I42" s="152"/>
      <c r="K42" s="152"/>
      <c r="L42" s="152"/>
      <c r="M42" s="152"/>
    </row>
    <row r="43" spans="1:13" s="171" customFormat="1" x14ac:dyDescent="0.3">
      <c r="A43" s="129"/>
      <c r="B43" s="154"/>
      <c r="C43" s="154"/>
      <c r="D43" s="154"/>
      <c r="E43" s="128"/>
      <c r="G43" s="152"/>
      <c r="H43" s="152"/>
      <c r="I43" s="152"/>
      <c r="K43" s="152"/>
      <c r="L43" s="152"/>
      <c r="M43" s="152"/>
    </row>
    <row r="44" spans="1:13" s="171" customFormat="1" x14ac:dyDescent="0.3">
      <c r="A44" s="129"/>
      <c r="B44" s="154"/>
      <c r="C44" s="154"/>
      <c r="D44" s="154"/>
      <c r="E44" s="128"/>
      <c r="G44" s="152"/>
      <c r="H44" s="152"/>
      <c r="I44" s="152"/>
      <c r="K44" s="152"/>
      <c r="L44" s="152"/>
      <c r="M44" s="152"/>
    </row>
    <row r="45" spans="1:13" s="171" customFormat="1" x14ac:dyDescent="0.3">
      <c r="A45" s="129"/>
      <c r="B45" s="154"/>
      <c r="C45" s="154"/>
      <c r="D45" s="154"/>
      <c r="E45" s="128"/>
      <c r="G45" s="152"/>
      <c r="H45" s="152"/>
      <c r="I45" s="152"/>
      <c r="K45" s="152"/>
      <c r="L45" s="152"/>
      <c r="M45" s="152"/>
    </row>
    <row r="46" spans="1:13" s="171" customFormat="1" x14ac:dyDescent="0.3">
      <c r="A46" s="129"/>
      <c r="B46" s="154"/>
      <c r="C46" s="154"/>
      <c r="D46" s="154"/>
      <c r="E46" s="128"/>
      <c r="G46" s="152"/>
      <c r="H46" s="152"/>
      <c r="I46" s="152"/>
      <c r="K46" s="152"/>
      <c r="L46" s="152"/>
      <c r="M46" s="152"/>
    </row>
    <row r="47" spans="1:13" s="171" customFormat="1" ht="15.75" customHeight="1" x14ac:dyDescent="0.3">
      <c r="A47" s="129"/>
      <c r="B47" s="154"/>
      <c r="C47" s="154"/>
      <c r="D47" s="154"/>
      <c r="E47" s="128"/>
      <c r="G47" s="152"/>
      <c r="H47" s="152"/>
      <c r="I47" s="152"/>
      <c r="K47" s="152"/>
      <c r="L47" s="152"/>
      <c r="M47" s="152"/>
    </row>
    <row r="48" spans="1:13" s="171" customFormat="1" ht="4.5" customHeight="1" x14ac:dyDescent="0.3">
      <c r="A48" s="129"/>
      <c r="B48" s="154"/>
      <c r="C48" s="154"/>
      <c r="D48" s="154"/>
      <c r="E48" s="128"/>
      <c r="G48" s="152"/>
      <c r="H48" s="152"/>
      <c r="I48" s="152"/>
      <c r="K48" s="152"/>
      <c r="L48" s="152"/>
      <c r="M48" s="152"/>
    </row>
    <row r="49" spans="1:13" s="171" customFormat="1" ht="21.9" customHeight="1" x14ac:dyDescent="0.3">
      <c r="A49" s="173" t="str">
        <f>'[1]TH2-4'!A48</f>
        <v>หมายเหตุประกอบข้อมูลทางการเงินเป็นส่วนหนึ่งของข้อมูลทางการเงินระหว่างกาลนี้</v>
      </c>
      <c r="B49" s="133"/>
      <c r="C49" s="134"/>
      <c r="D49" s="134"/>
      <c r="E49" s="133"/>
      <c r="F49" s="133"/>
      <c r="G49" s="135"/>
      <c r="H49" s="135"/>
      <c r="I49" s="135"/>
      <c r="J49" s="135"/>
      <c r="K49" s="135"/>
      <c r="L49" s="135"/>
      <c r="M49" s="135"/>
    </row>
    <row r="50" spans="1:13" x14ac:dyDescent="0.3">
      <c r="A50" s="167" t="str">
        <f>A1</f>
        <v>บริษัท เหมราชพัฒนาที่ดิน จำกัด (มหาชน)</v>
      </c>
      <c r="B50" s="130"/>
      <c r="C50" s="167"/>
      <c r="D50" s="114"/>
    </row>
    <row r="51" spans="1:13" x14ac:dyDescent="0.3">
      <c r="A51" s="167" t="str">
        <f>A2</f>
        <v xml:space="preserve">งบกระแสเงินสด (ยังไม่ได้ตรวจสอบ) </v>
      </c>
      <c r="B51" s="167"/>
      <c r="C51" s="167"/>
      <c r="D51" s="167"/>
    </row>
    <row r="52" spans="1:13" x14ac:dyDescent="0.3">
      <c r="A52" s="170" t="str">
        <f>A3</f>
        <v>สำหรับงวดสามเดือนสิ้นสุดวันที่ 31 มีนาคม พ.ศ. 2561</v>
      </c>
      <c r="B52" s="170"/>
      <c r="C52" s="170"/>
      <c r="D52" s="170"/>
      <c r="E52" s="115"/>
      <c r="F52" s="115"/>
      <c r="G52" s="166"/>
      <c r="H52" s="166"/>
      <c r="I52" s="166"/>
      <c r="J52" s="166"/>
      <c r="K52" s="166"/>
      <c r="L52" s="166"/>
      <c r="M52" s="166"/>
    </row>
    <row r="53" spans="1:13" x14ac:dyDescent="0.3">
      <c r="B53" s="114"/>
    </row>
    <row r="54" spans="1:13" x14ac:dyDescent="0.3">
      <c r="G54" s="463" t="str">
        <f>G5</f>
        <v>ข้อมูลทางการเงินรวม</v>
      </c>
      <c r="H54" s="463"/>
      <c r="I54" s="463"/>
      <c r="J54" s="4"/>
      <c r="K54" s="463" t="str">
        <f>K5</f>
        <v>ข้อมูลทางการเงินเฉพาะกิจการ</v>
      </c>
      <c r="L54" s="463"/>
      <c r="M54" s="463"/>
    </row>
    <row r="55" spans="1:13" x14ac:dyDescent="0.3">
      <c r="G55" s="8" t="str">
        <f>G6</f>
        <v>พ.ศ. 2561</v>
      </c>
      <c r="H55" s="39"/>
      <c r="I55" s="8" t="str">
        <f>I6</f>
        <v>พ.ศ. 2560</v>
      </c>
      <c r="J55" s="8"/>
      <c r="K55" s="8" t="str">
        <f>K6</f>
        <v>พ.ศ. 2561</v>
      </c>
      <c r="L55" s="39"/>
      <c r="M55" s="8" t="str">
        <f>M6</f>
        <v>พ.ศ. 2560</v>
      </c>
    </row>
    <row r="56" spans="1:13" x14ac:dyDescent="0.3">
      <c r="A56" s="167"/>
      <c r="C56" s="171"/>
      <c r="D56" s="171"/>
      <c r="E56" s="116" t="s">
        <v>5</v>
      </c>
      <c r="F56" s="117"/>
      <c r="G56" s="14" t="str">
        <f>G7</f>
        <v>บาท</v>
      </c>
      <c r="H56" s="10"/>
      <c r="I56" s="14" t="str">
        <f>I7</f>
        <v>บาท</v>
      </c>
      <c r="J56" s="10"/>
      <c r="K56" s="14" t="str">
        <f>K7</f>
        <v>บาท</v>
      </c>
      <c r="L56" s="10"/>
      <c r="M56" s="14" t="str">
        <f>M7</f>
        <v>บาท</v>
      </c>
    </row>
    <row r="57" spans="1:13" s="171" customFormat="1" x14ac:dyDescent="0.3">
      <c r="A57" s="167" t="s">
        <v>104</v>
      </c>
      <c r="B57" s="154"/>
      <c r="C57" s="154"/>
      <c r="D57" s="154"/>
      <c r="G57" s="119"/>
      <c r="H57" s="119"/>
      <c r="I57" s="119"/>
      <c r="J57" s="119"/>
      <c r="K57" s="119"/>
      <c r="L57" s="119"/>
      <c r="M57" s="119"/>
    </row>
    <row r="58" spans="1:13" x14ac:dyDescent="0.3">
      <c r="A58" s="168" t="s">
        <v>105</v>
      </c>
      <c r="B58" s="171"/>
      <c r="D58" s="171"/>
      <c r="G58" s="174">
        <v>0</v>
      </c>
      <c r="H58" s="168"/>
      <c r="I58" s="174">
        <v>0</v>
      </c>
      <c r="J58" s="165"/>
      <c r="K58" s="174">
        <v>-66500000</v>
      </c>
      <c r="L58" s="165"/>
      <c r="M58" s="174">
        <v>-30000000</v>
      </c>
    </row>
    <row r="59" spans="1:13" s="171" customFormat="1" x14ac:dyDescent="0.3">
      <c r="A59" s="168" t="s">
        <v>170</v>
      </c>
      <c r="B59" s="154"/>
      <c r="C59" s="154"/>
      <c r="D59" s="154"/>
      <c r="E59" s="45"/>
      <c r="G59" s="174">
        <v>39015000</v>
      </c>
      <c r="I59" s="174">
        <v>458150000</v>
      </c>
      <c r="J59" s="152"/>
      <c r="K59" s="174">
        <v>437500000</v>
      </c>
      <c r="M59" s="174">
        <v>102400000</v>
      </c>
    </row>
    <row r="60" spans="1:13" x14ac:dyDescent="0.3">
      <c r="A60" s="168" t="s">
        <v>106</v>
      </c>
      <c r="B60" s="171"/>
      <c r="D60" s="171"/>
      <c r="E60" s="122">
        <v>9</v>
      </c>
      <c r="G60" s="174">
        <v>7999527</v>
      </c>
      <c r="H60" s="168"/>
      <c r="I60" s="174">
        <v>0</v>
      </c>
      <c r="J60" s="171"/>
      <c r="K60" s="174">
        <v>7999527</v>
      </c>
      <c r="L60" s="119"/>
      <c r="M60" s="174">
        <v>0</v>
      </c>
    </row>
    <row r="61" spans="1:13" x14ac:dyDescent="0.3">
      <c r="A61" s="48" t="s">
        <v>107</v>
      </c>
      <c r="B61" s="171"/>
      <c r="C61" s="154"/>
      <c r="D61" s="154"/>
      <c r="E61" s="122">
        <v>10</v>
      </c>
      <c r="F61" s="171"/>
      <c r="G61" s="174">
        <v>-115546200</v>
      </c>
      <c r="H61" s="168"/>
      <c r="I61" s="174">
        <v>-310374100</v>
      </c>
      <c r="J61" s="152"/>
      <c r="K61" s="174">
        <v>0</v>
      </c>
      <c r="L61" s="137"/>
      <c r="M61" s="174">
        <v>0</v>
      </c>
    </row>
    <row r="62" spans="1:13" x14ac:dyDescent="0.3">
      <c r="A62" s="48" t="s">
        <v>108</v>
      </c>
      <c r="D62" s="154"/>
      <c r="E62" s="122"/>
      <c r="F62" s="171"/>
      <c r="G62" s="152">
        <v>0</v>
      </c>
      <c r="I62" s="152">
        <v>16183065</v>
      </c>
      <c r="K62" s="152">
        <v>0</v>
      </c>
      <c r="M62" s="152">
        <v>16183065</v>
      </c>
    </row>
    <row r="63" spans="1:13" s="452" customFormat="1" x14ac:dyDescent="0.3">
      <c r="A63" s="168" t="s">
        <v>153</v>
      </c>
      <c r="B63" s="154"/>
      <c r="C63" s="168"/>
      <c r="D63" s="154"/>
      <c r="E63" s="122">
        <v>12</v>
      </c>
      <c r="F63" s="171"/>
      <c r="G63" s="152">
        <v>-152280000</v>
      </c>
      <c r="H63" s="169"/>
      <c r="I63" s="152">
        <v>-5127500</v>
      </c>
      <c r="J63" s="171"/>
      <c r="K63" s="152">
        <v>0</v>
      </c>
      <c r="L63" s="152"/>
      <c r="M63" s="152">
        <v>-127500</v>
      </c>
    </row>
    <row r="64" spans="1:13" s="171" customFormat="1" x14ac:dyDescent="0.3">
      <c r="A64" s="168" t="s">
        <v>415</v>
      </c>
      <c r="C64" s="168"/>
      <c r="D64" s="154"/>
      <c r="E64" s="45"/>
      <c r="G64" s="152">
        <v>1924744144</v>
      </c>
      <c r="H64" s="169"/>
      <c r="I64" s="174">
        <v>128000000</v>
      </c>
      <c r="J64" s="169"/>
      <c r="K64" s="174">
        <v>0</v>
      </c>
      <c r="L64" s="169"/>
      <c r="M64" s="174">
        <v>0</v>
      </c>
    </row>
    <row r="65" spans="1:13" s="171" customFormat="1" x14ac:dyDescent="0.3">
      <c r="A65" s="168" t="s">
        <v>425</v>
      </c>
      <c r="C65" s="168"/>
      <c r="D65" s="154"/>
      <c r="E65" s="45"/>
      <c r="G65" s="152"/>
      <c r="H65" s="169"/>
      <c r="I65" s="174"/>
      <c r="J65" s="169"/>
      <c r="K65" s="174"/>
      <c r="L65" s="169"/>
      <c r="M65" s="174"/>
    </row>
    <row r="66" spans="1:13" s="171" customFormat="1" x14ac:dyDescent="0.3">
      <c r="B66" s="168" t="s">
        <v>426</v>
      </c>
      <c r="C66" s="168"/>
      <c r="D66" s="154"/>
      <c r="E66" s="45"/>
      <c r="G66" s="152">
        <v>-75165445</v>
      </c>
      <c r="H66" s="169"/>
      <c r="I66" s="174">
        <v>0</v>
      </c>
      <c r="J66" s="169"/>
      <c r="K66" s="174">
        <v>0</v>
      </c>
      <c r="L66" s="169"/>
      <c r="M66" s="174">
        <v>0</v>
      </c>
    </row>
    <row r="67" spans="1:13" s="171" customFormat="1" x14ac:dyDescent="0.3">
      <c r="A67" s="168" t="s">
        <v>109</v>
      </c>
      <c r="C67" s="168"/>
      <c r="E67" s="45"/>
      <c r="G67" s="153">
        <v>-144031699</v>
      </c>
      <c r="H67" s="165"/>
      <c r="I67" s="153">
        <v>-95908484</v>
      </c>
      <c r="J67" s="165"/>
      <c r="K67" s="153">
        <v>-5116071</v>
      </c>
      <c r="L67" s="165"/>
      <c r="M67" s="153">
        <v>-580228</v>
      </c>
    </row>
    <row r="68" spans="1:13" s="171" customFormat="1" x14ac:dyDescent="0.3">
      <c r="A68" s="59" t="s">
        <v>110</v>
      </c>
      <c r="B68" s="168"/>
      <c r="C68" s="168"/>
      <c r="D68" s="154"/>
      <c r="G68" s="165">
        <v>0</v>
      </c>
      <c r="H68" s="165"/>
      <c r="I68" s="165">
        <v>24937502</v>
      </c>
      <c r="J68" s="165"/>
      <c r="K68" s="165">
        <v>149999986</v>
      </c>
      <c r="M68" s="165">
        <v>0</v>
      </c>
    </row>
    <row r="69" spans="1:13" ht="5.25" customHeight="1" x14ac:dyDescent="0.3">
      <c r="A69" s="59"/>
      <c r="B69" s="3"/>
      <c r="C69" s="154"/>
      <c r="D69" s="45"/>
      <c r="E69" s="45"/>
      <c r="F69" s="171"/>
      <c r="G69" s="138"/>
      <c r="H69" s="152"/>
      <c r="I69" s="139"/>
      <c r="J69" s="128"/>
      <c r="K69" s="138"/>
      <c r="L69" s="152"/>
      <c r="M69" s="139"/>
    </row>
    <row r="70" spans="1:13" s="171" customFormat="1" x14ac:dyDescent="0.3">
      <c r="A70" s="129" t="s">
        <v>412</v>
      </c>
      <c r="B70" s="154"/>
      <c r="C70" s="154"/>
      <c r="D70" s="154"/>
      <c r="E70" s="45"/>
      <c r="G70" s="131">
        <f>SUM(G58:G68)</f>
        <v>1484735327</v>
      </c>
      <c r="H70" s="152"/>
      <c r="I70" s="131">
        <f>SUM(I58:I68)</f>
        <v>215860483</v>
      </c>
      <c r="K70" s="131">
        <f>SUM(K58:K68)</f>
        <v>523883442</v>
      </c>
      <c r="L70" s="152"/>
      <c r="M70" s="131">
        <f>SUM(M58:M68)</f>
        <v>87875337</v>
      </c>
    </row>
    <row r="71" spans="1:13" s="171" customFormat="1" ht="6.75" customHeight="1" x14ac:dyDescent="0.3">
      <c r="A71" s="129"/>
      <c r="B71" s="154"/>
      <c r="C71" s="154"/>
      <c r="D71" s="154"/>
      <c r="E71" s="45"/>
      <c r="G71" s="152"/>
      <c r="H71" s="152"/>
      <c r="I71" s="152"/>
      <c r="K71" s="152"/>
      <c r="L71" s="152"/>
      <c r="M71" s="152"/>
    </row>
    <row r="72" spans="1:13" x14ac:dyDescent="0.3">
      <c r="A72" s="167" t="s">
        <v>111</v>
      </c>
      <c r="B72" s="171"/>
      <c r="C72" s="154"/>
      <c r="D72" s="154"/>
      <c r="E72" s="117"/>
      <c r="J72" s="168"/>
      <c r="M72" s="165"/>
    </row>
    <row r="73" spans="1:13" x14ac:dyDescent="0.3">
      <c r="A73" s="48" t="s">
        <v>417</v>
      </c>
      <c r="B73" s="154"/>
      <c r="D73" s="171"/>
      <c r="E73" s="136">
        <v>16</v>
      </c>
      <c r="G73" s="165">
        <v>-400000000</v>
      </c>
      <c r="H73" s="165"/>
      <c r="I73" s="165">
        <v>0</v>
      </c>
      <c r="J73" s="171"/>
      <c r="K73" s="165">
        <v>-400000000</v>
      </c>
      <c r="L73" s="119"/>
      <c r="M73" s="141">
        <v>0</v>
      </c>
    </row>
    <row r="74" spans="1:13" x14ac:dyDescent="0.3">
      <c r="A74" s="48" t="s">
        <v>112</v>
      </c>
      <c r="D74" s="154"/>
      <c r="E74" s="45"/>
      <c r="G74" s="141">
        <v>0</v>
      </c>
      <c r="H74" s="165"/>
      <c r="I74" s="141">
        <v>0</v>
      </c>
      <c r="J74" s="165"/>
      <c r="K74" s="141">
        <v>-12000000</v>
      </c>
      <c r="L74" s="175"/>
      <c r="M74" s="141">
        <v>-348725991</v>
      </c>
    </row>
    <row r="75" spans="1:13" s="454" customFormat="1" x14ac:dyDescent="0.3">
      <c r="A75" s="48" t="s">
        <v>414</v>
      </c>
      <c r="B75" s="168"/>
      <c r="C75" s="168"/>
      <c r="D75" s="154"/>
      <c r="E75" s="45"/>
      <c r="F75" s="168"/>
      <c r="G75" s="141">
        <v>0</v>
      </c>
      <c r="H75" s="165"/>
      <c r="I75" s="141">
        <v>0</v>
      </c>
      <c r="J75" s="165"/>
      <c r="K75" s="141">
        <v>8221116</v>
      </c>
      <c r="L75" s="175"/>
      <c r="M75" s="165">
        <v>-43313982</v>
      </c>
    </row>
    <row r="76" spans="1:13" x14ac:dyDescent="0.3">
      <c r="A76" s="59" t="s">
        <v>113</v>
      </c>
      <c r="B76" s="48"/>
      <c r="D76" s="154"/>
      <c r="E76" s="45"/>
      <c r="G76" s="165">
        <v>-100663682</v>
      </c>
      <c r="H76" s="165"/>
      <c r="I76" s="165">
        <v>-6139266</v>
      </c>
      <c r="J76" s="165"/>
      <c r="K76" s="165">
        <v>-663660</v>
      </c>
      <c r="L76" s="168"/>
      <c r="M76" s="165">
        <v>-6138929</v>
      </c>
    </row>
    <row r="77" spans="1:13" ht="6" customHeight="1" x14ac:dyDescent="0.3">
      <c r="A77" s="167"/>
      <c r="D77" s="171"/>
      <c r="E77" s="122"/>
      <c r="G77" s="140"/>
      <c r="H77" s="165"/>
      <c r="I77" s="140"/>
      <c r="J77" s="175"/>
      <c r="K77" s="140"/>
      <c r="L77" s="165"/>
      <c r="M77" s="140"/>
    </row>
    <row r="78" spans="1:13" x14ac:dyDescent="0.3">
      <c r="A78" s="142" t="s">
        <v>430</v>
      </c>
      <c r="C78" s="154"/>
      <c r="D78" s="154"/>
      <c r="E78" s="45"/>
      <c r="G78" s="132">
        <f>SUM(G73:G76)</f>
        <v>-500663682</v>
      </c>
      <c r="H78" s="152"/>
      <c r="I78" s="132">
        <f>SUM(I73:I76)</f>
        <v>-6139266</v>
      </c>
      <c r="J78" s="168"/>
      <c r="K78" s="132">
        <f>SUM(K73:K76)</f>
        <v>-404442544</v>
      </c>
      <c r="L78" s="152"/>
      <c r="M78" s="132">
        <f>SUM(M73:M76)</f>
        <v>-398178902</v>
      </c>
    </row>
    <row r="79" spans="1:13" ht="5.25" customHeight="1" x14ac:dyDescent="0.3">
      <c r="A79" s="142"/>
      <c r="C79" s="154"/>
      <c r="D79" s="154"/>
      <c r="E79" s="45"/>
      <c r="G79" s="121"/>
      <c r="H79" s="152"/>
      <c r="I79" s="121"/>
      <c r="J79" s="168"/>
      <c r="K79" s="121"/>
      <c r="L79" s="152"/>
      <c r="M79" s="121"/>
    </row>
    <row r="80" spans="1:13" x14ac:dyDescent="0.3">
      <c r="A80" s="167"/>
      <c r="B80" s="171"/>
      <c r="D80" s="171"/>
      <c r="E80" s="45"/>
      <c r="H80" s="165"/>
      <c r="L80" s="165"/>
    </row>
    <row r="81" spans="1:13" x14ac:dyDescent="0.3">
      <c r="A81" s="167" t="s">
        <v>413</v>
      </c>
      <c r="B81" s="171"/>
      <c r="D81" s="171"/>
      <c r="E81" s="45"/>
      <c r="G81" s="169">
        <f>SUM(G41,G70,G78)</f>
        <v>1043257563</v>
      </c>
      <c r="H81" s="165"/>
      <c r="I81" s="169">
        <f>SUM(I41,I70,I78)</f>
        <v>119754821</v>
      </c>
      <c r="K81" s="169">
        <f>SUM(K41,K70,K78)</f>
        <v>110282875</v>
      </c>
      <c r="L81" s="165"/>
      <c r="M81" s="169">
        <f>SUM(M41,M70,M78)</f>
        <v>107014955</v>
      </c>
    </row>
    <row r="82" spans="1:13" x14ac:dyDescent="0.3">
      <c r="A82" s="168" t="s">
        <v>114</v>
      </c>
      <c r="D82" s="171"/>
      <c r="E82" s="45"/>
      <c r="G82" s="165">
        <v>1616903884</v>
      </c>
      <c r="H82" s="165"/>
      <c r="I82" s="165">
        <v>2403686060</v>
      </c>
      <c r="J82" s="175"/>
      <c r="K82" s="165">
        <v>205825224</v>
      </c>
      <c r="L82" s="165"/>
      <c r="M82" s="165">
        <v>748077021</v>
      </c>
    </row>
    <row r="83" spans="1:13" x14ac:dyDescent="0.3">
      <c r="A83" s="48" t="s">
        <v>115</v>
      </c>
      <c r="D83" s="171"/>
      <c r="E83" s="45"/>
      <c r="G83" s="165"/>
      <c r="H83" s="165"/>
      <c r="I83" s="165"/>
      <c r="J83" s="175"/>
      <c r="K83" s="165"/>
      <c r="L83" s="165"/>
      <c r="M83" s="165"/>
    </row>
    <row r="84" spans="1:13" x14ac:dyDescent="0.3">
      <c r="A84" s="48"/>
      <c r="B84" s="48" t="s">
        <v>116</v>
      </c>
      <c r="D84" s="171"/>
      <c r="E84" s="45"/>
      <c r="G84" s="166">
        <v>-12178179</v>
      </c>
      <c r="H84" s="165"/>
      <c r="I84" s="166">
        <v>-345798</v>
      </c>
      <c r="J84" s="168"/>
      <c r="K84" s="166">
        <v>0</v>
      </c>
      <c r="L84" s="165"/>
      <c r="M84" s="166">
        <v>0</v>
      </c>
    </row>
    <row r="85" spans="1:13" ht="6" customHeight="1" x14ac:dyDescent="0.3">
      <c r="B85" s="48"/>
      <c r="D85" s="171"/>
      <c r="E85" s="45"/>
      <c r="G85" s="165"/>
      <c r="H85" s="165"/>
      <c r="I85" s="165"/>
      <c r="J85" s="168"/>
      <c r="K85" s="165"/>
      <c r="L85" s="165"/>
      <c r="M85" s="165"/>
    </row>
    <row r="86" spans="1:13" ht="18" thickBot="1" x14ac:dyDescent="0.35">
      <c r="A86" s="51" t="s">
        <v>117</v>
      </c>
      <c r="D86" s="171"/>
      <c r="E86" s="45"/>
      <c r="G86" s="143">
        <f>SUM(G81:G85)</f>
        <v>2647983268</v>
      </c>
      <c r="H86" s="165"/>
      <c r="I86" s="143">
        <f>SUM(I81:I85)</f>
        <v>2523095083</v>
      </c>
      <c r="J86" s="168"/>
      <c r="K86" s="143">
        <f>SUM(K81:K84)</f>
        <v>316108099</v>
      </c>
      <c r="L86" s="165"/>
      <c r="M86" s="143">
        <f>SUM(M81:M84)</f>
        <v>855091976</v>
      </c>
    </row>
    <row r="87" spans="1:13" ht="18" customHeight="1" thickTop="1" x14ac:dyDescent="0.3">
      <c r="A87" s="51"/>
      <c r="D87" s="171"/>
      <c r="E87" s="45"/>
      <c r="G87" s="165"/>
      <c r="H87" s="165"/>
      <c r="I87" s="165"/>
      <c r="J87" s="168"/>
      <c r="K87" s="165"/>
      <c r="L87" s="165"/>
      <c r="M87" s="165"/>
    </row>
    <row r="88" spans="1:13" ht="18" customHeight="1" x14ac:dyDescent="0.3">
      <c r="A88" s="51"/>
      <c r="D88" s="171"/>
      <c r="E88" s="45"/>
      <c r="G88" s="165"/>
      <c r="H88" s="165"/>
      <c r="I88" s="165"/>
      <c r="J88" s="168"/>
      <c r="K88" s="165"/>
      <c r="L88" s="165"/>
      <c r="M88" s="165"/>
    </row>
    <row r="89" spans="1:13" ht="18" customHeight="1" x14ac:dyDescent="0.3">
      <c r="A89" s="51" t="s">
        <v>118</v>
      </c>
      <c r="B89" s="171"/>
      <c r="C89" s="48"/>
      <c r="D89" s="48"/>
      <c r="E89" s="144"/>
      <c r="F89" s="50"/>
      <c r="G89" s="20"/>
      <c r="H89" s="50"/>
      <c r="I89" s="20"/>
      <c r="J89" s="50"/>
      <c r="K89" s="20"/>
      <c r="L89" s="50"/>
      <c r="M89" s="20"/>
    </row>
    <row r="90" spans="1:13" x14ac:dyDescent="0.3">
      <c r="A90" s="48" t="s">
        <v>141</v>
      </c>
      <c r="B90" s="48"/>
      <c r="C90" s="48"/>
      <c r="D90" s="48"/>
      <c r="E90" s="144"/>
      <c r="F90" s="50"/>
      <c r="G90" s="20"/>
      <c r="H90" s="50"/>
      <c r="I90" s="20"/>
      <c r="J90" s="50"/>
      <c r="K90" s="20"/>
      <c r="L90" s="50"/>
      <c r="M90" s="20"/>
    </row>
    <row r="91" spans="1:13" ht="8.1" customHeight="1" x14ac:dyDescent="0.3">
      <c r="B91" s="48"/>
      <c r="J91" s="168"/>
    </row>
    <row r="92" spans="1:13" s="203" customFormat="1" x14ac:dyDescent="0.3">
      <c r="A92" s="202" t="s">
        <v>424</v>
      </c>
      <c r="B92" s="202"/>
      <c r="D92" s="202"/>
      <c r="E92" s="202"/>
      <c r="F92" s="200"/>
      <c r="G92" s="165"/>
      <c r="H92" s="165"/>
      <c r="I92" s="165"/>
      <c r="J92" s="168"/>
      <c r="K92" s="126"/>
      <c r="L92" s="165"/>
      <c r="M92" s="126"/>
    </row>
    <row r="93" spans="1:13" s="203" customFormat="1" x14ac:dyDescent="0.3">
      <c r="A93" s="204"/>
      <c r="B93" s="204" t="s">
        <v>179</v>
      </c>
      <c r="C93" s="204"/>
      <c r="D93" s="205"/>
      <c r="E93" s="206"/>
      <c r="F93" s="200">
        <v>20773606.690000001</v>
      </c>
      <c r="G93" s="165">
        <v>0</v>
      </c>
      <c r="H93" s="165"/>
      <c r="I93" s="165">
        <v>20773606.690000001</v>
      </c>
      <c r="J93" s="168">
        <v>0</v>
      </c>
      <c r="K93" s="165">
        <v>0</v>
      </c>
      <c r="L93" s="165">
        <v>0</v>
      </c>
      <c r="M93" s="165">
        <v>0</v>
      </c>
    </row>
    <row r="94" spans="1:13" x14ac:dyDescent="0.3">
      <c r="A94" s="48" t="s">
        <v>431</v>
      </c>
      <c r="C94" s="145"/>
      <c r="E94" s="136"/>
      <c r="G94" s="169">
        <v>63158106</v>
      </c>
      <c r="I94" s="169">
        <v>0</v>
      </c>
      <c r="K94" s="169">
        <v>1118641</v>
      </c>
      <c r="M94" s="169">
        <v>0</v>
      </c>
    </row>
    <row r="95" spans="1:13" x14ac:dyDescent="0.3">
      <c r="D95" s="171"/>
      <c r="E95" s="45"/>
      <c r="G95" s="165"/>
      <c r="H95" s="165"/>
      <c r="I95" s="165"/>
      <c r="J95" s="168"/>
      <c r="K95" s="126"/>
      <c r="L95" s="165"/>
      <c r="M95" s="126"/>
    </row>
    <row r="96" spans="1:13" ht="15.75" customHeight="1" x14ac:dyDescent="0.3"/>
    <row r="97" spans="1:13" ht="21.9" customHeight="1" x14ac:dyDescent="0.3">
      <c r="A97" s="173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97" s="115"/>
      <c r="C97" s="115"/>
      <c r="D97" s="115"/>
      <c r="E97" s="115"/>
      <c r="F97" s="115"/>
      <c r="G97" s="166"/>
      <c r="H97" s="166"/>
      <c r="I97" s="166"/>
      <c r="J97" s="166"/>
      <c r="K97" s="166"/>
      <c r="L97" s="166"/>
      <c r="M97" s="166"/>
    </row>
    <row r="98" spans="1:13" x14ac:dyDescent="0.3">
      <c r="A98" s="175"/>
      <c r="B98" s="128"/>
      <c r="C98" s="175"/>
      <c r="D98" s="175"/>
    </row>
    <row r="99" spans="1:13" x14ac:dyDescent="0.3">
      <c r="A99" s="175"/>
      <c r="B99" s="175"/>
      <c r="C99" s="175"/>
      <c r="D99" s="175"/>
    </row>
    <row r="100" spans="1:13" x14ac:dyDescent="0.3">
      <c r="A100" s="175"/>
      <c r="B100" s="175"/>
      <c r="C100" s="175"/>
      <c r="D100" s="175"/>
    </row>
    <row r="101" spans="1:13" x14ac:dyDescent="0.3">
      <c r="A101" s="175"/>
      <c r="B101" s="175"/>
      <c r="C101" s="175"/>
      <c r="D101" s="175"/>
    </row>
    <row r="102" spans="1:13" x14ac:dyDescent="0.3">
      <c r="A102" s="175"/>
      <c r="B102" s="175"/>
      <c r="C102" s="175"/>
      <c r="D102" s="175"/>
    </row>
    <row r="103" spans="1:13" x14ac:dyDescent="0.3">
      <c r="A103" s="175"/>
      <c r="B103" s="175"/>
      <c r="C103" s="175"/>
      <c r="D103" s="175"/>
    </row>
    <row r="104" spans="1:13" x14ac:dyDescent="0.3">
      <c r="A104" s="175"/>
      <c r="B104" s="175"/>
      <c r="C104" s="175"/>
      <c r="D104" s="175"/>
    </row>
    <row r="105" spans="1:13" x14ac:dyDescent="0.3">
      <c r="D105" s="175"/>
    </row>
    <row r="106" spans="1:13" ht="13.5" customHeight="1" x14ac:dyDescent="0.3"/>
    <row r="107" spans="1:13" s="171" customFormat="1" x14ac:dyDescent="0.3">
      <c r="A107" s="168"/>
      <c r="B107" s="168"/>
      <c r="C107" s="168"/>
      <c r="D107" s="168"/>
      <c r="E107" s="168"/>
      <c r="F107" s="168"/>
      <c r="G107" s="169"/>
      <c r="H107" s="169"/>
      <c r="I107" s="169"/>
      <c r="J107" s="169"/>
      <c r="K107" s="169"/>
      <c r="L107" s="169"/>
      <c r="M107" s="169"/>
    </row>
  </sheetData>
  <mergeCells count="4">
    <mergeCell ref="G5:I5"/>
    <mergeCell ref="K5:M5"/>
    <mergeCell ref="G54:I54"/>
    <mergeCell ref="K54:M54"/>
  </mergeCells>
  <printOptions horizontalCentered="1"/>
  <pageMargins left="0.8" right="0.5" top="0.5" bottom="0.6" header="0.49" footer="0.4"/>
  <pageSetup paperSize="9" scale="96" firstPageNumber="9" orientation="portrait" useFirstPageNumber="1" horizontalDpi="1200" verticalDpi="1200" r:id="rId1"/>
  <headerFooter>
    <oddFooter>&amp;R&amp;"Angsana New,Regular"&amp;12&amp;P</oddFooter>
  </headerFooter>
  <rowBreaks count="1" manualBreakCount="1">
    <brk id="4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157"/>
  <sheetViews>
    <sheetView view="pageBreakPreview" topLeftCell="A91" zoomScaleNormal="100" zoomScaleSheetLayoutView="100" workbookViewId="0">
      <selection activeCell="D75" sqref="D75"/>
    </sheetView>
  </sheetViews>
  <sheetFormatPr defaultColWidth="9.109375" defaultRowHeight="15.9" customHeight="1" x14ac:dyDescent="0.3"/>
  <cols>
    <col min="1" max="3" width="1.44140625" style="209" customWidth="1"/>
    <col min="4" max="4" width="26.44140625" style="209" customWidth="1"/>
    <col min="5" max="5" width="5.88671875" style="209" bestFit="1" customWidth="1"/>
    <col min="6" max="6" width="0.5546875" style="209" customWidth="1"/>
    <col min="7" max="7" width="13.33203125" style="409" customWidth="1"/>
    <col min="8" max="8" width="0.5546875" style="209" customWidth="1"/>
    <col min="9" max="9" width="13.33203125" style="409" customWidth="1"/>
    <col min="10" max="10" width="0.5546875" style="210" customWidth="1"/>
    <col min="11" max="11" width="13.33203125" style="409" customWidth="1"/>
    <col min="12" max="12" width="0.5546875" style="210" customWidth="1"/>
    <col min="13" max="13" width="13.33203125" style="409" customWidth="1"/>
    <col min="14" max="16384" width="9.109375" style="209"/>
  </cols>
  <sheetData>
    <row r="1" spans="1:13" ht="15.9" customHeight="1" x14ac:dyDescent="0.3">
      <c r="A1" s="207" t="s">
        <v>180</v>
      </c>
      <c r="B1" s="207"/>
      <c r="C1" s="207"/>
      <c r="D1" s="208"/>
    </row>
    <row r="2" spans="1:13" ht="15.9" customHeight="1" x14ac:dyDescent="0.3">
      <c r="A2" s="207" t="s">
        <v>181</v>
      </c>
      <c r="B2" s="207"/>
      <c r="C2" s="207"/>
      <c r="D2" s="207"/>
    </row>
    <row r="3" spans="1:13" ht="15.9" customHeight="1" x14ac:dyDescent="0.3">
      <c r="A3" s="211" t="s">
        <v>182</v>
      </c>
      <c r="B3" s="211"/>
      <c r="C3" s="211"/>
      <c r="D3" s="211"/>
      <c r="E3" s="212"/>
      <c r="F3" s="212"/>
      <c r="G3" s="410"/>
      <c r="H3" s="212"/>
      <c r="I3" s="410"/>
      <c r="J3" s="213"/>
      <c r="K3" s="410"/>
      <c r="L3" s="213"/>
      <c r="M3" s="410"/>
    </row>
    <row r="6" spans="1:13" ht="15.9" customHeight="1" x14ac:dyDescent="0.3">
      <c r="G6" s="470" t="s">
        <v>390</v>
      </c>
      <c r="H6" s="470"/>
      <c r="I6" s="470"/>
      <c r="K6" s="470" t="s">
        <v>392</v>
      </c>
      <c r="L6" s="470"/>
      <c r="M6" s="470"/>
    </row>
    <row r="7" spans="1:13" ht="15.9" customHeight="1" x14ac:dyDescent="0.3">
      <c r="G7" s="471" t="s">
        <v>391</v>
      </c>
      <c r="H7" s="471"/>
      <c r="I7" s="471"/>
      <c r="K7" s="471" t="s">
        <v>393</v>
      </c>
      <c r="L7" s="471"/>
      <c r="M7" s="471"/>
    </row>
    <row r="8" spans="1:13" ht="15.9" customHeight="1" x14ac:dyDescent="0.3">
      <c r="G8" s="411" t="s">
        <v>186</v>
      </c>
      <c r="H8" s="214"/>
      <c r="I8" s="411" t="s">
        <v>187</v>
      </c>
      <c r="J8" s="214"/>
      <c r="K8" s="411" t="s">
        <v>186</v>
      </c>
      <c r="L8" s="214"/>
      <c r="M8" s="411" t="s">
        <v>187</v>
      </c>
    </row>
    <row r="9" spans="1:13" ht="15.9" customHeight="1" x14ac:dyDescent="0.3">
      <c r="G9" s="412" t="s">
        <v>188</v>
      </c>
      <c r="H9" s="215"/>
      <c r="I9" s="412" t="s">
        <v>189</v>
      </c>
      <c r="J9" s="216"/>
      <c r="K9" s="412" t="s">
        <v>188</v>
      </c>
      <c r="L9" s="215"/>
      <c r="M9" s="412" t="s">
        <v>189</v>
      </c>
    </row>
    <row r="10" spans="1:13" ht="15.9" customHeight="1" x14ac:dyDescent="0.3">
      <c r="G10" s="413" t="s">
        <v>190</v>
      </c>
      <c r="I10" s="413" t="s">
        <v>191</v>
      </c>
      <c r="J10" s="217"/>
      <c r="K10" s="413" t="s">
        <v>190</v>
      </c>
      <c r="L10" s="209"/>
      <c r="M10" s="413" t="s">
        <v>191</v>
      </c>
    </row>
    <row r="11" spans="1:13" ht="15.9" customHeight="1" x14ac:dyDescent="0.3">
      <c r="A11" s="218"/>
      <c r="B11" s="218"/>
      <c r="C11" s="218"/>
      <c r="D11" s="218"/>
      <c r="E11" s="219" t="s">
        <v>192</v>
      </c>
      <c r="F11" s="220"/>
      <c r="G11" s="414" t="s">
        <v>193</v>
      </c>
      <c r="H11" s="220"/>
      <c r="I11" s="414" t="s">
        <v>193</v>
      </c>
      <c r="J11" s="217"/>
      <c r="K11" s="414" t="s">
        <v>193</v>
      </c>
      <c r="L11" s="220"/>
      <c r="M11" s="414" t="s">
        <v>193</v>
      </c>
    </row>
    <row r="12" spans="1:13" s="223" customFormat="1" ht="6" customHeight="1" x14ac:dyDescent="0.3">
      <c r="A12" s="221"/>
      <c r="B12" s="221"/>
      <c r="C12" s="221"/>
      <c r="D12" s="222"/>
      <c r="F12" s="224"/>
      <c r="G12" s="415"/>
      <c r="H12" s="224"/>
      <c r="I12" s="415"/>
      <c r="J12" s="225"/>
      <c r="K12" s="415"/>
      <c r="L12" s="225"/>
      <c r="M12" s="415"/>
    </row>
    <row r="13" spans="1:13" ht="15.9" customHeight="1" x14ac:dyDescent="0.3">
      <c r="A13" s="226" t="s">
        <v>194</v>
      </c>
      <c r="B13" s="226"/>
      <c r="C13" s="226"/>
      <c r="D13" s="226"/>
      <c r="E13" s="227"/>
      <c r="F13" s="228"/>
      <c r="H13" s="228"/>
    </row>
    <row r="14" spans="1:13" ht="9.9" customHeight="1" x14ac:dyDescent="0.3">
      <c r="A14" s="223"/>
      <c r="B14" s="223"/>
      <c r="C14" s="223"/>
      <c r="D14" s="226"/>
      <c r="E14" s="227"/>
      <c r="F14" s="228"/>
      <c r="H14" s="228"/>
    </row>
    <row r="15" spans="1:13" s="223" customFormat="1" ht="15.9" customHeight="1" x14ac:dyDescent="0.3">
      <c r="A15" s="208" t="s">
        <v>195</v>
      </c>
      <c r="D15" s="222"/>
      <c r="E15" s="224"/>
      <c r="F15" s="224"/>
      <c r="G15" s="415"/>
      <c r="H15" s="224"/>
      <c r="I15" s="415"/>
      <c r="J15" s="225"/>
      <c r="K15" s="415"/>
      <c r="L15" s="225"/>
      <c r="M15" s="415"/>
    </row>
    <row r="16" spans="1:13" s="223" customFormat="1" ht="9.9" customHeight="1" x14ac:dyDescent="0.3">
      <c r="D16" s="222"/>
      <c r="E16" s="224"/>
      <c r="F16" s="224"/>
      <c r="G16" s="415"/>
      <c r="H16" s="224"/>
      <c r="I16" s="415"/>
      <c r="J16" s="225"/>
      <c r="K16" s="415"/>
      <c r="L16" s="225"/>
      <c r="M16" s="415"/>
    </row>
    <row r="17" spans="1:13" s="223" customFormat="1" ht="15.9" customHeight="1" x14ac:dyDescent="0.3">
      <c r="A17" s="223" t="s">
        <v>196</v>
      </c>
      <c r="D17" s="222"/>
      <c r="E17" s="229"/>
      <c r="F17" s="229"/>
      <c r="G17" s="415">
        <v>2647983268</v>
      </c>
      <c r="H17" s="230"/>
      <c r="I17" s="415">
        <v>1616903884</v>
      </c>
      <c r="J17" s="230"/>
      <c r="K17" s="415">
        <v>316108099</v>
      </c>
      <c r="L17" s="230"/>
      <c r="M17" s="415">
        <v>205825224</v>
      </c>
    </row>
    <row r="18" spans="1:13" s="223" customFormat="1" ht="15.9" customHeight="1" x14ac:dyDescent="0.3">
      <c r="A18" s="223" t="s">
        <v>197</v>
      </c>
      <c r="D18" s="222"/>
      <c r="E18" s="229">
        <v>6</v>
      </c>
      <c r="F18" s="229"/>
      <c r="G18" s="415">
        <v>539072794</v>
      </c>
      <c r="H18" s="230"/>
      <c r="I18" s="415">
        <v>507551442</v>
      </c>
      <c r="J18" s="230"/>
      <c r="K18" s="415">
        <v>558624952</v>
      </c>
      <c r="L18" s="230"/>
      <c r="M18" s="415">
        <v>259892532</v>
      </c>
    </row>
    <row r="19" spans="1:13" s="223" customFormat="1" ht="15.9" customHeight="1" x14ac:dyDescent="0.3">
      <c r="A19" s="223" t="s">
        <v>198</v>
      </c>
      <c r="D19" s="222"/>
      <c r="E19" s="451">
        <v>21.3</v>
      </c>
      <c r="F19" s="229"/>
      <c r="G19" s="415">
        <v>15900749999.999998</v>
      </c>
      <c r="H19" s="230"/>
      <c r="I19" s="415">
        <v>15939764999.999996</v>
      </c>
      <c r="J19" s="230"/>
      <c r="K19" s="415">
        <v>15988450000</v>
      </c>
      <c r="L19" s="230"/>
      <c r="M19" s="415">
        <v>16359450000</v>
      </c>
    </row>
    <row r="20" spans="1:13" s="223" customFormat="1" ht="15.9" customHeight="1" x14ac:dyDescent="0.3">
      <c r="A20" s="223" t="s">
        <v>199</v>
      </c>
      <c r="D20" s="222"/>
      <c r="E20" s="229">
        <v>7</v>
      </c>
      <c r="F20" s="229"/>
      <c r="G20" s="415">
        <v>11592949811</v>
      </c>
      <c r="H20" s="230"/>
      <c r="I20" s="415">
        <v>11692919477</v>
      </c>
      <c r="J20" s="230"/>
      <c r="K20" s="415">
        <v>3759447317</v>
      </c>
      <c r="L20" s="230"/>
      <c r="M20" s="415">
        <v>3740186397</v>
      </c>
    </row>
    <row r="21" spans="1:13" s="223" customFormat="1" ht="15.9" customHeight="1" x14ac:dyDescent="0.3">
      <c r="A21" s="223" t="s">
        <v>200</v>
      </c>
      <c r="D21" s="222"/>
      <c r="E21" s="229"/>
      <c r="F21" s="229"/>
      <c r="G21" s="415">
        <v>692547991</v>
      </c>
      <c r="H21" s="230"/>
      <c r="I21" s="415">
        <v>621286546</v>
      </c>
      <c r="J21" s="230"/>
      <c r="K21" s="415">
        <v>6143475</v>
      </c>
      <c r="L21" s="230"/>
      <c r="M21" s="415">
        <v>8263198</v>
      </c>
    </row>
    <row r="22" spans="1:13" s="223" customFormat="1" ht="15.9" customHeight="1" x14ac:dyDescent="0.3">
      <c r="A22" s="223" t="s">
        <v>201</v>
      </c>
      <c r="D22" s="222"/>
      <c r="E22" s="229">
        <v>8</v>
      </c>
      <c r="F22" s="229"/>
      <c r="G22" s="410">
        <v>0</v>
      </c>
      <c r="H22" s="230"/>
      <c r="I22" s="410">
        <v>482739314</v>
      </c>
      <c r="J22" s="230"/>
      <c r="K22" s="410">
        <v>0</v>
      </c>
      <c r="L22" s="230"/>
      <c r="M22" s="410">
        <v>0</v>
      </c>
    </row>
    <row r="23" spans="1:13" s="223" customFormat="1" ht="9.9" customHeight="1" x14ac:dyDescent="0.3">
      <c r="D23" s="222"/>
      <c r="E23" s="229"/>
      <c r="F23" s="224"/>
      <c r="G23" s="415"/>
      <c r="H23" s="224"/>
      <c r="I23" s="415"/>
      <c r="J23" s="224"/>
      <c r="K23" s="415"/>
      <c r="L23" s="225"/>
      <c r="M23" s="415"/>
    </row>
    <row r="24" spans="1:13" s="223" customFormat="1" ht="15.9" customHeight="1" x14ac:dyDescent="0.3">
      <c r="A24" s="221" t="s">
        <v>202</v>
      </c>
      <c r="D24" s="222"/>
      <c r="E24" s="229"/>
      <c r="F24" s="224"/>
      <c r="G24" s="410">
        <f>SUM(G17:G23)</f>
        <v>31373303864</v>
      </c>
      <c r="H24" s="224"/>
      <c r="I24" s="410">
        <f>SUM(I17:I23)</f>
        <v>30861165662.999996</v>
      </c>
      <c r="J24" s="224"/>
      <c r="K24" s="410">
        <f>SUM(K17:K23)</f>
        <v>20628773843</v>
      </c>
      <c r="L24" s="225"/>
      <c r="M24" s="410">
        <f>SUM(M17:M23)</f>
        <v>20573617351</v>
      </c>
    </row>
    <row r="25" spans="1:13" s="223" customFormat="1" ht="15.9" customHeight="1" x14ac:dyDescent="0.3">
      <c r="A25" s="222"/>
      <c r="B25" s="222"/>
      <c r="C25" s="222"/>
      <c r="D25" s="222"/>
      <c r="E25" s="229"/>
      <c r="F25" s="224"/>
      <c r="G25" s="415"/>
      <c r="H25" s="224"/>
      <c r="I25" s="415"/>
      <c r="J25" s="224"/>
      <c r="K25" s="415"/>
      <c r="L25" s="225"/>
      <c r="M25" s="415"/>
    </row>
    <row r="26" spans="1:13" s="223" customFormat="1" ht="15.9" customHeight="1" x14ac:dyDescent="0.3">
      <c r="A26" s="221" t="s">
        <v>203</v>
      </c>
      <c r="B26" s="221"/>
      <c r="C26" s="221"/>
      <c r="D26" s="222"/>
      <c r="E26" s="229"/>
      <c r="F26" s="224"/>
      <c r="G26" s="415"/>
      <c r="H26" s="224"/>
      <c r="I26" s="415"/>
      <c r="J26" s="224"/>
      <c r="K26" s="415"/>
      <c r="L26" s="225"/>
      <c r="M26" s="415"/>
    </row>
    <row r="27" spans="1:13" s="223" customFormat="1" ht="9.9" customHeight="1" x14ac:dyDescent="0.3">
      <c r="A27" s="222"/>
      <c r="B27" s="222"/>
      <c r="C27" s="222"/>
      <c r="D27" s="222"/>
      <c r="E27" s="229"/>
      <c r="F27" s="224"/>
      <c r="G27" s="415"/>
      <c r="H27" s="224"/>
      <c r="I27" s="415"/>
      <c r="J27" s="224"/>
      <c r="K27" s="415"/>
      <c r="L27" s="225"/>
      <c r="M27" s="415"/>
    </row>
    <row r="28" spans="1:13" s="223" customFormat="1" ht="15.9" customHeight="1" x14ac:dyDescent="0.3">
      <c r="A28" s="222" t="s">
        <v>432</v>
      </c>
      <c r="B28" s="222"/>
      <c r="C28" s="222"/>
      <c r="D28" s="222"/>
      <c r="E28" s="229">
        <v>9</v>
      </c>
      <c r="F28" s="229"/>
      <c r="G28" s="415">
        <v>827864221</v>
      </c>
      <c r="H28" s="231"/>
      <c r="I28" s="419">
        <v>705099746</v>
      </c>
      <c r="J28" s="231"/>
      <c r="K28" s="415">
        <v>827864221</v>
      </c>
      <c r="L28" s="231"/>
      <c r="M28" s="419">
        <v>705099746</v>
      </c>
    </row>
    <row r="29" spans="1:13" s="223" customFormat="1" ht="15.9" customHeight="1" x14ac:dyDescent="0.3">
      <c r="A29" s="222" t="s">
        <v>204</v>
      </c>
      <c r="B29" s="222"/>
      <c r="C29" s="222"/>
      <c r="D29" s="222"/>
      <c r="E29" s="229">
        <v>10</v>
      </c>
      <c r="F29" s="229"/>
      <c r="G29" s="415">
        <v>11829489751</v>
      </c>
      <c r="H29" s="231"/>
      <c r="I29" s="415">
        <v>11057723556</v>
      </c>
      <c r="J29" s="231"/>
      <c r="K29" s="415">
        <v>1062687935</v>
      </c>
      <c r="L29" s="231"/>
      <c r="M29" s="415">
        <v>1062687935</v>
      </c>
    </row>
    <row r="30" spans="1:13" s="223" customFormat="1" ht="15.9" customHeight="1" x14ac:dyDescent="0.3">
      <c r="A30" s="222" t="s">
        <v>205</v>
      </c>
      <c r="B30" s="222"/>
      <c r="C30" s="222"/>
      <c r="D30" s="222"/>
      <c r="E30" s="229">
        <v>11</v>
      </c>
      <c r="F30" s="229"/>
      <c r="G30" s="415">
        <v>0</v>
      </c>
      <c r="H30" s="231"/>
      <c r="I30" s="419">
        <v>0</v>
      </c>
      <c r="J30" s="231"/>
      <c r="K30" s="415">
        <v>7827611591</v>
      </c>
      <c r="L30" s="231"/>
      <c r="M30" s="419">
        <v>7827611591</v>
      </c>
    </row>
    <row r="31" spans="1:13" s="223" customFormat="1" ht="15.9" customHeight="1" x14ac:dyDescent="0.3">
      <c r="A31" s="222" t="s">
        <v>206</v>
      </c>
      <c r="B31" s="222"/>
      <c r="C31" s="222"/>
      <c r="D31" s="222"/>
      <c r="E31" s="229">
        <v>12</v>
      </c>
      <c r="F31" s="229"/>
      <c r="G31" s="415">
        <v>585421521</v>
      </c>
      <c r="H31" s="231"/>
      <c r="I31" s="419">
        <v>436810605</v>
      </c>
      <c r="J31" s="231"/>
      <c r="K31" s="415">
        <v>0</v>
      </c>
      <c r="L31" s="231"/>
      <c r="M31" s="419">
        <v>0</v>
      </c>
    </row>
    <row r="32" spans="1:13" s="223" customFormat="1" ht="15.9" customHeight="1" x14ac:dyDescent="0.3">
      <c r="A32" s="222" t="s">
        <v>207</v>
      </c>
      <c r="B32" s="222"/>
      <c r="C32" s="222"/>
      <c r="D32" s="222"/>
      <c r="E32" s="229">
        <v>13</v>
      </c>
      <c r="F32" s="229"/>
      <c r="G32" s="415">
        <v>144283010</v>
      </c>
      <c r="H32" s="231"/>
      <c r="I32" s="415">
        <v>144283009.99999997</v>
      </c>
      <c r="J32" s="231"/>
      <c r="K32" s="415">
        <v>0</v>
      </c>
      <c r="L32" s="231"/>
      <c r="M32" s="415">
        <v>0</v>
      </c>
    </row>
    <row r="33" spans="1:13" s="223" customFormat="1" ht="15.9" customHeight="1" x14ac:dyDescent="0.3">
      <c r="A33" s="223" t="s">
        <v>208</v>
      </c>
      <c r="B33" s="222"/>
      <c r="C33" s="222"/>
      <c r="D33" s="222"/>
      <c r="E33" s="229">
        <v>14</v>
      </c>
      <c r="F33" s="229"/>
      <c r="G33" s="415">
        <v>2406828241</v>
      </c>
      <c r="H33" s="230"/>
      <c r="I33" s="415">
        <v>2419210866</v>
      </c>
      <c r="J33" s="230"/>
      <c r="K33" s="415">
        <v>23235474</v>
      </c>
      <c r="L33" s="230"/>
      <c r="M33" s="415">
        <v>23327369</v>
      </c>
    </row>
    <row r="34" spans="1:13" s="223" customFormat="1" ht="15.9" customHeight="1" x14ac:dyDescent="0.3">
      <c r="A34" s="223" t="s">
        <v>209</v>
      </c>
      <c r="B34" s="222"/>
      <c r="C34" s="222"/>
      <c r="D34" s="222"/>
      <c r="E34" s="229">
        <v>15</v>
      </c>
      <c r="F34" s="229"/>
      <c r="G34" s="415">
        <v>2475257442</v>
      </c>
      <c r="H34" s="230"/>
      <c r="I34" s="415">
        <v>2398840078</v>
      </c>
      <c r="J34" s="230"/>
      <c r="K34" s="415">
        <v>42618504</v>
      </c>
      <c r="L34" s="230"/>
      <c r="M34" s="415">
        <v>40900087</v>
      </c>
    </row>
    <row r="35" spans="1:13" s="223" customFormat="1" ht="15.9" customHeight="1" x14ac:dyDescent="0.3">
      <c r="A35" s="222" t="s">
        <v>210</v>
      </c>
      <c r="B35" s="222"/>
      <c r="C35" s="222"/>
      <c r="D35" s="222"/>
      <c r="E35" s="229"/>
      <c r="F35" s="229"/>
      <c r="G35" s="415">
        <v>72992416</v>
      </c>
      <c r="H35" s="230"/>
      <c r="I35" s="415">
        <v>92391181</v>
      </c>
      <c r="J35" s="230"/>
      <c r="K35" s="415">
        <v>634103</v>
      </c>
      <c r="L35" s="230"/>
      <c r="M35" s="415">
        <v>9659831</v>
      </c>
    </row>
    <row r="36" spans="1:13" s="223" customFormat="1" ht="15.9" customHeight="1" x14ac:dyDescent="0.3">
      <c r="A36" s="222" t="s">
        <v>211</v>
      </c>
      <c r="B36" s="222"/>
      <c r="C36" s="222"/>
      <c r="D36" s="222"/>
      <c r="E36" s="229"/>
      <c r="F36" s="229"/>
      <c r="G36" s="410">
        <v>362098127</v>
      </c>
      <c r="H36" s="230"/>
      <c r="I36" s="410">
        <v>312831667</v>
      </c>
      <c r="J36" s="230"/>
      <c r="K36" s="410">
        <v>200451092</v>
      </c>
      <c r="L36" s="230"/>
      <c r="M36" s="410">
        <v>202910225</v>
      </c>
    </row>
    <row r="37" spans="1:13" s="223" customFormat="1" ht="9.9" customHeight="1" x14ac:dyDescent="0.3">
      <c r="A37" s="222"/>
      <c r="B37" s="222"/>
      <c r="C37" s="222"/>
      <c r="D37" s="222"/>
      <c r="E37" s="229"/>
      <c r="F37" s="224"/>
      <c r="G37" s="415"/>
      <c r="H37" s="224"/>
      <c r="I37" s="415"/>
      <c r="J37" s="224"/>
      <c r="K37" s="415"/>
      <c r="L37" s="225"/>
      <c r="M37" s="415"/>
    </row>
    <row r="38" spans="1:13" s="223" customFormat="1" ht="15.9" customHeight="1" x14ac:dyDescent="0.3">
      <c r="A38" s="221" t="s">
        <v>212</v>
      </c>
      <c r="B38" s="221"/>
      <c r="C38" s="221"/>
      <c r="D38" s="222"/>
      <c r="E38" s="229"/>
      <c r="F38" s="224"/>
      <c r="G38" s="410">
        <f>SUM(G28:G36)</f>
        <v>18704234729</v>
      </c>
      <c r="H38" s="224"/>
      <c r="I38" s="410">
        <f>SUM(I28:I36)</f>
        <v>17567190709</v>
      </c>
      <c r="J38" s="224"/>
      <c r="K38" s="410">
        <f>SUM(K28:K36)</f>
        <v>9985102920</v>
      </c>
      <c r="L38" s="225"/>
      <c r="M38" s="410">
        <f>SUM(M28:M36)</f>
        <v>9872196784</v>
      </c>
    </row>
    <row r="39" spans="1:13" s="223" customFormat="1" ht="9.9" customHeight="1" x14ac:dyDescent="0.3">
      <c r="A39" s="222"/>
      <c r="B39" s="222"/>
      <c r="C39" s="222"/>
      <c r="D39" s="222"/>
      <c r="E39" s="229"/>
      <c r="F39" s="224"/>
      <c r="G39" s="415"/>
      <c r="H39" s="224"/>
      <c r="I39" s="415"/>
      <c r="J39" s="224"/>
      <c r="K39" s="415"/>
      <c r="L39" s="225"/>
      <c r="M39" s="415"/>
    </row>
    <row r="40" spans="1:13" s="223" customFormat="1" ht="15.9" customHeight="1" thickBot="1" x14ac:dyDescent="0.35">
      <c r="A40" s="221" t="s">
        <v>213</v>
      </c>
      <c r="B40" s="221"/>
      <c r="C40" s="221"/>
      <c r="D40" s="222"/>
      <c r="E40" s="229"/>
      <c r="F40" s="224"/>
      <c r="G40" s="416">
        <f>+G24+G38</f>
        <v>50077538593</v>
      </c>
      <c r="H40" s="224"/>
      <c r="I40" s="416">
        <f>+I24+I38</f>
        <v>48428356372</v>
      </c>
      <c r="J40" s="224"/>
      <c r="K40" s="416">
        <f>+K24+K38</f>
        <v>30613876763</v>
      </c>
      <c r="L40" s="225"/>
      <c r="M40" s="416">
        <f>+M24+M38</f>
        <v>30445814135</v>
      </c>
    </row>
    <row r="41" spans="1:13" s="223" customFormat="1" ht="15.9" customHeight="1" thickTop="1" x14ac:dyDescent="0.3">
      <c r="A41" s="221"/>
      <c r="B41" s="221"/>
      <c r="C41" s="221"/>
      <c r="D41" s="222"/>
      <c r="E41" s="229"/>
      <c r="F41" s="224"/>
      <c r="G41" s="415"/>
      <c r="H41" s="224"/>
      <c r="I41" s="415"/>
      <c r="J41" s="224"/>
      <c r="K41" s="415"/>
      <c r="L41" s="225"/>
      <c r="M41" s="415"/>
    </row>
    <row r="42" spans="1:13" s="223" customFormat="1" ht="15.9" customHeight="1" x14ac:dyDescent="0.3">
      <c r="A42" s="221"/>
      <c r="B42" s="221"/>
      <c r="C42" s="221"/>
      <c r="D42" s="222"/>
      <c r="E42" s="229"/>
      <c r="F42" s="224"/>
      <c r="G42" s="415"/>
      <c r="H42" s="224"/>
      <c r="I42" s="415"/>
      <c r="J42" s="224"/>
      <c r="K42" s="415"/>
      <c r="L42" s="225"/>
      <c r="M42" s="415"/>
    </row>
    <row r="43" spans="1:13" s="223" customFormat="1" ht="15.9" customHeight="1" x14ac:dyDescent="0.3">
      <c r="A43" s="221"/>
      <c r="B43" s="221"/>
      <c r="C43" s="221"/>
      <c r="D43" s="222"/>
      <c r="E43" s="229"/>
      <c r="F43" s="224"/>
      <c r="G43" s="415"/>
      <c r="H43" s="224"/>
      <c r="I43" s="415"/>
      <c r="J43" s="224"/>
      <c r="K43" s="415"/>
      <c r="L43" s="225"/>
      <c r="M43" s="415"/>
    </row>
    <row r="44" spans="1:13" s="223" customFormat="1" ht="15.9" customHeight="1" x14ac:dyDescent="0.3">
      <c r="A44" s="221"/>
      <c r="B44" s="221"/>
      <c r="C44" s="221"/>
      <c r="D44" s="222"/>
      <c r="E44" s="229"/>
      <c r="F44" s="224"/>
      <c r="G44" s="415"/>
      <c r="H44" s="224"/>
      <c r="I44" s="415"/>
      <c r="J44" s="224"/>
      <c r="K44" s="415"/>
      <c r="L44" s="225"/>
      <c r="M44" s="415"/>
    </row>
    <row r="45" spans="1:13" s="223" customFormat="1" ht="15.9" customHeight="1" x14ac:dyDescent="0.3">
      <c r="A45" s="221"/>
      <c r="B45" s="221"/>
      <c r="C45" s="221"/>
      <c r="D45" s="222"/>
      <c r="E45" s="229"/>
      <c r="F45" s="224"/>
      <c r="G45" s="415"/>
      <c r="H45" s="224"/>
      <c r="I45" s="415"/>
      <c r="J45" s="224"/>
      <c r="K45" s="415"/>
      <c r="L45" s="225"/>
      <c r="M45" s="415"/>
    </row>
    <row r="46" spans="1:13" s="223" customFormat="1" ht="15.9" customHeight="1" x14ac:dyDescent="0.3">
      <c r="A46" s="221"/>
      <c r="B46" s="221"/>
      <c r="C46" s="221"/>
      <c r="D46" s="222"/>
      <c r="E46" s="229"/>
      <c r="F46" s="224"/>
      <c r="G46" s="415"/>
      <c r="H46" s="224"/>
      <c r="I46" s="415"/>
      <c r="J46" s="224"/>
      <c r="K46" s="415"/>
      <c r="L46" s="225"/>
      <c r="M46" s="415"/>
    </row>
    <row r="47" spans="1:13" s="223" customFormat="1" ht="15.9" customHeight="1" x14ac:dyDescent="0.3">
      <c r="A47" s="221"/>
      <c r="B47" s="221"/>
      <c r="C47" s="221"/>
      <c r="D47" s="222"/>
      <c r="E47" s="229"/>
      <c r="F47" s="224"/>
      <c r="G47" s="415"/>
      <c r="H47" s="224"/>
      <c r="I47" s="415"/>
      <c r="J47" s="224"/>
      <c r="K47" s="415"/>
      <c r="L47" s="225"/>
      <c r="M47" s="415"/>
    </row>
    <row r="48" spans="1:13" s="223" customFormat="1" ht="15.9" customHeight="1" x14ac:dyDescent="0.3">
      <c r="A48" s="221"/>
      <c r="B48" s="221"/>
      <c r="C48" s="221"/>
      <c r="D48" s="222"/>
      <c r="E48" s="229"/>
      <c r="F48" s="224"/>
      <c r="G48" s="415"/>
      <c r="H48" s="224"/>
      <c r="I48" s="415"/>
      <c r="J48" s="224"/>
      <c r="K48" s="415"/>
      <c r="L48" s="225"/>
      <c r="M48" s="415"/>
    </row>
    <row r="49" spans="1:13" s="223" customFormat="1" ht="15.9" customHeight="1" x14ac:dyDescent="0.3">
      <c r="A49" s="221"/>
      <c r="B49" s="221"/>
      <c r="C49" s="221"/>
      <c r="D49" s="222"/>
      <c r="E49" s="229"/>
      <c r="F49" s="224"/>
      <c r="G49" s="415"/>
      <c r="H49" s="224"/>
      <c r="I49" s="415"/>
      <c r="J49" s="224"/>
      <c r="K49" s="415"/>
      <c r="L49" s="225"/>
      <c r="M49" s="415"/>
    </row>
    <row r="50" spans="1:13" s="223" customFormat="1" ht="15.9" customHeight="1" x14ac:dyDescent="0.3">
      <c r="A50" s="221"/>
      <c r="B50" s="221"/>
      <c r="C50" s="221"/>
      <c r="D50" s="222"/>
      <c r="E50" s="229"/>
      <c r="F50" s="224"/>
      <c r="G50" s="415"/>
      <c r="H50" s="224"/>
      <c r="I50" s="415"/>
      <c r="J50" s="224"/>
      <c r="K50" s="415"/>
      <c r="L50" s="225"/>
      <c r="M50" s="415"/>
    </row>
    <row r="51" spans="1:13" s="223" customFormat="1" ht="15.9" customHeight="1" x14ac:dyDescent="0.3">
      <c r="A51" s="481" t="s">
        <v>214</v>
      </c>
      <c r="B51" s="481"/>
      <c r="C51" s="481"/>
      <c r="D51" s="481"/>
      <c r="E51" s="481"/>
      <c r="F51" s="481"/>
      <c r="G51" s="481"/>
      <c r="H51" s="481"/>
      <c r="I51" s="481"/>
      <c r="J51" s="481"/>
      <c r="K51" s="481"/>
      <c r="L51" s="481"/>
      <c r="M51" s="481"/>
    </row>
    <row r="52" spans="1:13" s="223" customFormat="1" ht="15.9" customHeight="1" x14ac:dyDescent="0.3">
      <c r="A52" s="221"/>
      <c r="B52" s="221"/>
      <c r="C52" s="221"/>
      <c r="D52" s="222"/>
      <c r="E52" s="229"/>
      <c r="F52" s="224"/>
      <c r="G52" s="415"/>
      <c r="H52" s="224"/>
      <c r="I52" s="415"/>
      <c r="J52" s="224"/>
      <c r="K52" s="415"/>
      <c r="L52" s="225"/>
      <c r="M52" s="415"/>
    </row>
    <row r="53" spans="1:13" s="223" customFormat="1" ht="15.9" customHeight="1" x14ac:dyDescent="0.3">
      <c r="A53" s="221"/>
      <c r="B53" s="221"/>
      <c r="C53" s="221"/>
      <c r="D53" s="222"/>
      <c r="E53" s="229"/>
      <c r="F53" s="224"/>
      <c r="G53" s="415"/>
      <c r="H53" s="224"/>
      <c r="I53" s="415"/>
      <c r="J53" s="224"/>
      <c r="K53" s="415"/>
      <c r="L53" s="225"/>
      <c r="M53" s="415"/>
    </row>
    <row r="54" spans="1:13" s="223" customFormat="1" ht="21.9" customHeight="1" x14ac:dyDescent="0.3">
      <c r="A54" s="232" t="s">
        <v>215</v>
      </c>
      <c r="B54" s="232"/>
      <c r="C54" s="232"/>
      <c r="D54" s="232"/>
      <c r="E54" s="232"/>
      <c r="F54" s="233"/>
      <c r="G54" s="410"/>
      <c r="H54" s="233"/>
      <c r="I54" s="410"/>
      <c r="J54" s="213"/>
      <c r="K54" s="410"/>
      <c r="L54" s="213"/>
      <c r="M54" s="410"/>
    </row>
    <row r="55" spans="1:13" ht="15.9" customHeight="1" x14ac:dyDescent="0.3">
      <c r="A55" s="207" t="str">
        <f>A1</f>
        <v>Hemaraj Land and Development Public Company Limited</v>
      </c>
      <c r="B55" s="207"/>
      <c r="C55" s="207"/>
      <c r="D55" s="207"/>
    </row>
    <row r="56" spans="1:13" ht="15.9" customHeight="1" x14ac:dyDescent="0.3">
      <c r="A56" s="207" t="str">
        <f>A2</f>
        <v>Statements of Financial Position</v>
      </c>
      <c r="B56" s="207"/>
      <c r="C56" s="207"/>
      <c r="D56" s="207"/>
    </row>
    <row r="57" spans="1:13" ht="15.9" customHeight="1" x14ac:dyDescent="0.3">
      <c r="A57" s="211" t="str">
        <f>A3</f>
        <v>As at 31 March 2018</v>
      </c>
      <c r="B57" s="211"/>
      <c r="C57" s="211"/>
      <c r="D57" s="211"/>
      <c r="E57" s="212"/>
      <c r="F57" s="212"/>
      <c r="G57" s="410"/>
      <c r="H57" s="212"/>
      <c r="I57" s="410"/>
      <c r="J57" s="213"/>
      <c r="K57" s="410"/>
      <c r="L57" s="213"/>
      <c r="M57" s="410"/>
    </row>
    <row r="60" spans="1:13" ht="15.9" customHeight="1" x14ac:dyDescent="0.3">
      <c r="G60" s="470" t="s">
        <v>390</v>
      </c>
      <c r="H60" s="470"/>
      <c r="I60" s="470"/>
      <c r="K60" s="470" t="s">
        <v>392</v>
      </c>
      <c r="L60" s="470"/>
      <c r="M60" s="470"/>
    </row>
    <row r="61" spans="1:13" ht="15.9" customHeight="1" x14ac:dyDescent="0.3">
      <c r="G61" s="471" t="s">
        <v>391</v>
      </c>
      <c r="H61" s="471"/>
      <c r="I61" s="471"/>
      <c r="K61" s="471" t="s">
        <v>393</v>
      </c>
      <c r="L61" s="471"/>
      <c r="M61" s="471"/>
    </row>
    <row r="62" spans="1:13" ht="15.9" customHeight="1" x14ac:dyDescent="0.3">
      <c r="G62" s="411" t="str">
        <f>G8</f>
        <v>Unaudited</v>
      </c>
      <c r="H62" s="214"/>
      <c r="I62" s="411" t="str">
        <f>I8</f>
        <v>Audited</v>
      </c>
      <c r="J62" s="214"/>
      <c r="K62" s="411" t="str">
        <f>K8</f>
        <v>Unaudited</v>
      </c>
      <c r="L62" s="214"/>
      <c r="M62" s="411" t="str">
        <f>M8</f>
        <v>Audited</v>
      </c>
    </row>
    <row r="63" spans="1:13" ht="15.9" customHeight="1" x14ac:dyDescent="0.3">
      <c r="G63" s="412" t="str">
        <f>G9</f>
        <v>31 March</v>
      </c>
      <c r="H63" s="215"/>
      <c r="I63" s="411" t="str">
        <f t="shared" ref="I63:I64" si="0">I9</f>
        <v>31 December</v>
      </c>
      <c r="J63" s="216"/>
      <c r="K63" s="412" t="str">
        <f>K9</f>
        <v>31 March</v>
      </c>
      <c r="L63" s="215"/>
      <c r="M63" s="412" t="str">
        <f>M9</f>
        <v>31 December</v>
      </c>
    </row>
    <row r="64" spans="1:13" ht="15.9" customHeight="1" x14ac:dyDescent="0.3">
      <c r="A64" s="218"/>
      <c r="B64" s="218"/>
      <c r="C64" s="218"/>
      <c r="D64" s="218"/>
      <c r="F64" s="220"/>
      <c r="G64" s="413" t="str">
        <f>G10</f>
        <v>2018</v>
      </c>
      <c r="I64" s="411" t="str">
        <f t="shared" si="0"/>
        <v>2017</v>
      </c>
      <c r="J64" s="217"/>
      <c r="K64" s="413" t="str">
        <f>K10</f>
        <v>2018</v>
      </c>
      <c r="L64" s="209"/>
      <c r="M64" s="413" t="str">
        <f>M10</f>
        <v>2017</v>
      </c>
    </row>
    <row r="65" spans="1:13" ht="15.9" customHeight="1" x14ac:dyDescent="0.3">
      <c r="A65" s="218"/>
      <c r="B65" s="218"/>
      <c r="C65" s="218"/>
      <c r="D65" s="218"/>
      <c r="E65" s="219" t="s">
        <v>192</v>
      </c>
      <c r="F65" s="220"/>
      <c r="G65" s="414" t="str">
        <f>G11</f>
        <v>Baht</v>
      </c>
      <c r="H65" s="220"/>
      <c r="I65" s="414" t="str">
        <f>I11</f>
        <v>Baht</v>
      </c>
      <c r="J65" s="217"/>
      <c r="K65" s="414" t="str">
        <f>K11</f>
        <v>Baht</v>
      </c>
      <c r="L65" s="220"/>
      <c r="M65" s="414" t="str">
        <f>M11</f>
        <v>Baht</v>
      </c>
    </row>
    <row r="66" spans="1:13" ht="15.9" customHeight="1" x14ac:dyDescent="0.3">
      <c r="A66" s="221"/>
      <c r="B66" s="221"/>
      <c r="C66" s="221"/>
      <c r="D66" s="222"/>
      <c r="E66" s="224"/>
      <c r="F66" s="224"/>
      <c r="G66" s="415"/>
      <c r="H66" s="224"/>
      <c r="I66" s="415"/>
      <c r="J66" s="224"/>
      <c r="K66" s="415"/>
      <c r="L66" s="225"/>
      <c r="M66" s="415"/>
    </row>
    <row r="67" spans="1:13" ht="15.9" customHeight="1" x14ac:dyDescent="0.3">
      <c r="A67" s="226" t="s">
        <v>216</v>
      </c>
      <c r="B67" s="226"/>
      <c r="C67" s="226"/>
      <c r="D67" s="226"/>
      <c r="E67" s="220"/>
      <c r="F67" s="220"/>
      <c r="G67" s="417"/>
      <c r="H67" s="220"/>
      <c r="I67" s="417"/>
      <c r="J67" s="234"/>
      <c r="K67" s="417"/>
      <c r="L67" s="234"/>
      <c r="M67" s="417"/>
    </row>
    <row r="68" spans="1:13" ht="6" customHeight="1" x14ac:dyDescent="0.3">
      <c r="A68" s="226"/>
      <c r="B68" s="226"/>
      <c r="C68" s="226"/>
      <c r="D68" s="226"/>
      <c r="E68" s="228"/>
      <c r="F68" s="228"/>
      <c r="G68" s="415"/>
      <c r="H68" s="228"/>
      <c r="I68" s="415"/>
      <c r="K68" s="415"/>
      <c r="M68" s="415"/>
    </row>
    <row r="69" spans="1:13" ht="15.9" customHeight="1" x14ac:dyDescent="0.3">
      <c r="A69" s="226" t="s">
        <v>217</v>
      </c>
      <c r="B69" s="226"/>
      <c r="C69" s="226"/>
      <c r="D69" s="226"/>
      <c r="E69" s="220"/>
      <c r="F69" s="220"/>
      <c r="G69" s="417"/>
      <c r="H69" s="220"/>
      <c r="I69" s="417"/>
      <c r="J69" s="234"/>
      <c r="K69" s="417"/>
      <c r="L69" s="234"/>
      <c r="M69" s="417"/>
    </row>
    <row r="70" spans="1:13" ht="6" customHeight="1" x14ac:dyDescent="0.3">
      <c r="A70" s="222"/>
      <c r="B70" s="222"/>
      <c r="C70" s="222"/>
      <c r="D70" s="222"/>
      <c r="E70" s="224"/>
      <c r="F70" s="224"/>
      <c r="G70" s="415"/>
      <c r="H70" s="224"/>
      <c r="I70" s="415"/>
      <c r="J70" s="225"/>
      <c r="K70" s="415"/>
      <c r="L70" s="225"/>
      <c r="M70" s="415"/>
    </row>
    <row r="71" spans="1:13" ht="15.75" customHeight="1" x14ac:dyDescent="0.2">
      <c r="A71" s="235" t="s">
        <v>433</v>
      </c>
      <c r="B71" s="222"/>
      <c r="C71" s="222"/>
      <c r="D71" s="222"/>
      <c r="E71" s="224"/>
      <c r="F71" s="224"/>
      <c r="G71" s="415"/>
      <c r="H71" s="224"/>
      <c r="I71" s="415"/>
      <c r="J71" s="225"/>
      <c r="K71" s="415"/>
      <c r="L71" s="225"/>
      <c r="M71" s="415"/>
    </row>
    <row r="72" spans="1:13" ht="15.75" customHeight="1" x14ac:dyDescent="0.3">
      <c r="B72" s="222" t="s">
        <v>228</v>
      </c>
      <c r="C72" s="222"/>
      <c r="D72" s="222"/>
      <c r="E72" s="229">
        <v>16</v>
      </c>
      <c r="G72" s="244">
        <v>0</v>
      </c>
      <c r="I72" s="244">
        <v>400000000</v>
      </c>
      <c r="J72" s="209"/>
      <c r="K72" s="244">
        <v>0</v>
      </c>
      <c r="L72" s="209"/>
      <c r="M72" s="244">
        <v>400000000</v>
      </c>
    </row>
    <row r="73" spans="1:13" ht="15.75" customHeight="1" x14ac:dyDescent="0.3">
      <c r="A73" s="222" t="s">
        <v>218</v>
      </c>
      <c r="B73" s="222"/>
      <c r="C73" s="222"/>
      <c r="D73" s="222"/>
      <c r="E73" s="229">
        <v>17</v>
      </c>
      <c r="F73" s="229"/>
      <c r="G73" s="244">
        <v>2167988659</v>
      </c>
      <c r="H73" s="230"/>
      <c r="I73" s="415">
        <v>2092906734</v>
      </c>
      <c r="J73" s="230"/>
      <c r="K73" s="244">
        <v>747205378</v>
      </c>
      <c r="L73" s="230"/>
      <c r="M73" s="415">
        <v>507979199</v>
      </c>
    </row>
    <row r="74" spans="1:13" ht="15.75" customHeight="1" x14ac:dyDescent="0.2">
      <c r="A74" s="235" t="s">
        <v>219</v>
      </c>
      <c r="B74" s="236"/>
      <c r="C74" s="236"/>
      <c r="D74" s="222"/>
      <c r="E74" s="229">
        <v>19</v>
      </c>
      <c r="F74" s="224"/>
      <c r="G74" s="244">
        <v>121961066</v>
      </c>
      <c r="H74" s="225"/>
      <c r="I74" s="409">
        <v>114776964</v>
      </c>
      <c r="J74" s="225"/>
      <c r="K74" s="244">
        <v>26065302</v>
      </c>
      <c r="L74" s="225"/>
      <c r="M74" s="409">
        <v>25778027</v>
      </c>
    </row>
    <row r="75" spans="1:13" ht="15.75" customHeight="1" x14ac:dyDescent="0.2">
      <c r="A75" s="235" t="s">
        <v>220</v>
      </c>
      <c r="B75" s="222"/>
      <c r="C75" s="222"/>
      <c r="D75" s="222"/>
      <c r="E75" s="229" t="s">
        <v>404</v>
      </c>
      <c r="F75" s="229"/>
      <c r="G75" s="244">
        <v>0</v>
      </c>
      <c r="H75" s="230"/>
      <c r="I75" s="409">
        <v>0</v>
      </c>
      <c r="J75" s="230"/>
      <c r="K75" s="244">
        <v>4353184170</v>
      </c>
      <c r="L75" s="230"/>
      <c r="M75" s="415">
        <v>4365184170</v>
      </c>
    </row>
    <row r="76" spans="1:13" ht="15.9" customHeight="1" x14ac:dyDescent="0.3">
      <c r="A76" s="222" t="s">
        <v>221</v>
      </c>
      <c r="B76" s="236"/>
      <c r="C76" s="236"/>
      <c r="D76" s="222"/>
      <c r="E76" s="229"/>
      <c r="F76" s="224"/>
      <c r="G76" s="244">
        <v>126703129</v>
      </c>
      <c r="H76" s="225"/>
      <c r="I76" s="409">
        <v>104356994</v>
      </c>
      <c r="J76" s="225"/>
      <c r="K76" s="244">
        <v>15818931</v>
      </c>
      <c r="L76" s="225"/>
      <c r="M76" s="409">
        <v>7156897</v>
      </c>
    </row>
    <row r="77" spans="1:13" ht="15.9" customHeight="1" x14ac:dyDescent="0.3">
      <c r="A77" s="222" t="s">
        <v>222</v>
      </c>
      <c r="B77" s="222"/>
      <c r="C77" s="222"/>
      <c r="D77" s="222"/>
      <c r="E77" s="229"/>
      <c r="F77" s="229"/>
      <c r="G77" s="244">
        <v>53642502</v>
      </c>
      <c r="H77" s="230"/>
      <c r="I77" s="415">
        <v>89205074</v>
      </c>
      <c r="J77" s="230"/>
      <c r="K77" s="244">
        <v>11236362</v>
      </c>
      <c r="L77" s="230"/>
      <c r="M77" s="415">
        <v>22782458</v>
      </c>
    </row>
    <row r="78" spans="1:13" ht="15.9" customHeight="1" x14ac:dyDescent="0.2">
      <c r="A78" s="235" t="s">
        <v>223</v>
      </c>
      <c r="B78" s="222"/>
      <c r="C78" s="222"/>
      <c r="D78" s="222"/>
      <c r="E78" s="229"/>
      <c r="G78" s="244"/>
      <c r="I78" s="244"/>
      <c r="J78" s="209"/>
      <c r="K78" s="244"/>
      <c r="L78" s="209"/>
      <c r="M78" s="415"/>
    </row>
    <row r="79" spans="1:13" ht="15.9" customHeight="1" x14ac:dyDescent="0.3">
      <c r="B79" s="222" t="s">
        <v>224</v>
      </c>
      <c r="C79" s="222"/>
      <c r="D79" s="222"/>
      <c r="E79" s="229">
        <v>8</v>
      </c>
      <c r="F79" s="229"/>
      <c r="G79" s="418">
        <v>0</v>
      </c>
      <c r="H79" s="230"/>
      <c r="I79" s="410">
        <v>32332916</v>
      </c>
      <c r="J79" s="230"/>
      <c r="K79" s="418">
        <v>0</v>
      </c>
      <c r="L79" s="230"/>
      <c r="M79" s="410">
        <v>0</v>
      </c>
    </row>
    <row r="80" spans="1:13" ht="15.9" customHeight="1" x14ac:dyDescent="0.3">
      <c r="A80" s="222"/>
      <c r="B80" s="222"/>
      <c r="C80" s="222"/>
      <c r="D80" s="222"/>
      <c r="E80" s="229"/>
      <c r="F80" s="224"/>
      <c r="G80" s="415"/>
      <c r="H80" s="224"/>
      <c r="I80" s="415"/>
      <c r="J80" s="224"/>
      <c r="K80" s="415"/>
      <c r="L80" s="225"/>
      <c r="M80" s="415"/>
    </row>
    <row r="81" spans="1:14" ht="15.9" customHeight="1" x14ac:dyDescent="0.3">
      <c r="A81" s="221" t="s">
        <v>225</v>
      </c>
      <c r="B81" s="222"/>
      <c r="C81" s="222"/>
      <c r="D81" s="222"/>
      <c r="E81" s="229"/>
      <c r="F81" s="224"/>
      <c r="G81" s="410">
        <f>SUM(G72:G79)</f>
        <v>2470295356</v>
      </c>
      <c r="H81" s="224"/>
      <c r="I81" s="410">
        <f>SUM(I72:I79)</f>
        <v>2833578682</v>
      </c>
      <c r="J81" s="224"/>
      <c r="K81" s="410">
        <f>SUM(K72:K79)</f>
        <v>5153510143</v>
      </c>
      <c r="L81" s="225"/>
      <c r="M81" s="410">
        <f>SUM(M72:M79)</f>
        <v>5328880751</v>
      </c>
    </row>
    <row r="82" spans="1:14" ht="15.9" customHeight="1" x14ac:dyDescent="0.3">
      <c r="A82" s="222"/>
      <c r="B82" s="222"/>
      <c r="C82" s="222"/>
      <c r="D82" s="222"/>
      <c r="E82" s="229"/>
      <c r="F82" s="224"/>
      <c r="G82" s="415"/>
      <c r="H82" s="224"/>
      <c r="I82" s="415"/>
      <c r="J82" s="224"/>
      <c r="K82" s="415"/>
      <c r="L82" s="225"/>
      <c r="M82" s="415"/>
    </row>
    <row r="83" spans="1:14" ht="15.9" customHeight="1" x14ac:dyDescent="0.3">
      <c r="A83" s="226" t="s">
        <v>226</v>
      </c>
      <c r="B83" s="226"/>
      <c r="C83" s="226"/>
      <c r="D83" s="222"/>
      <c r="E83" s="229"/>
      <c r="F83" s="224"/>
      <c r="G83" s="415"/>
      <c r="H83" s="224"/>
      <c r="I83" s="415"/>
      <c r="J83" s="224"/>
      <c r="K83" s="415"/>
      <c r="L83" s="225"/>
      <c r="M83" s="415"/>
    </row>
    <row r="84" spans="1:14" ht="15.9" customHeight="1" x14ac:dyDescent="0.2">
      <c r="A84" s="235"/>
      <c r="B84" s="223"/>
      <c r="C84" s="223"/>
      <c r="D84" s="222"/>
      <c r="E84" s="229"/>
      <c r="F84" s="229"/>
      <c r="G84" s="415"/>
      <c r="H84" s="230"/>
      <c r="I84" s="415"/>
      <c r="J84" s="230"/>
      <c r="K84" s="415"/>
      <c r="L84" s="230"/>
      <c r="M84" s="415"/>
    </row>
    <row r="85" spans="1:14" s="241" customFormat="1" ht="15.9" customHeight="1" x14ac:dyDescent="0.3">
      <c r="A85" s="237" t="s">
        <v>227</v>
      </c>
      <c r="B85" s="237"/>
      <c r="C85" s="237"/>
      <c r="D85" s="238"/>
      <c r="E85" s="238"/>
      <c r="F85" s="239"/>
      <c r="G85" s="240"/>
      <c r="H85" s="240"/>
      <c r="I85" s="240"/>
      <c r="J85" s="240"/>
      <c r="K85" s="240"/>
      <c r="L85" s="240"/>
      <c r="M85" s="240"/>
      <c r="N85" s="240"/>
    </row>
    <row r="86" spans="1:14" s="241" customFormat="1" ht="15.9" customHeight="1" x14ac:dyDescent="0.3">
      <c r="B86" s="237" t="s">
        <v>228</v>
      </c>
      <c r="C86" s="238"/>
      <c r="D86" s="242"/>
      <c r="E86" s="229">
        <v>16</v>
      </c>
      <c r="F86" s="243"/>
      <c r="G86" s="240">
        <v>3941252525</v>
      </c>
      <c r="H86" s="244">
        <v>3936901708</v>
      </c>
      <c r="I86" s="240">
        <v>3936901708</v>
      </c>
      <c r="J86" s="245">
        <v>0</v>
      </c>
      <c r="K86" s="240">
        <v>0</v>
      </c>
      <c r="L86" s="244">
        <v>0</v>
      </c>
      <c r="M86" s="240">
        <v>0</v>
      </c>
      <c r="N86" s="244"/>
    </row>
    <row r="87" spans="1:14" s="241" customFormat="1" ht="15.9" customHeight="1" x14ac:dyDescent="0.3">
      <c r="A87" s="237" t="s">
        <v>227</v>
      </c>
      <c r="B87" s="237"/>
      <c r="C87" s="238"/>
      <c r="D87" s="242"/>
      <c r="E87" s="238"/>
      <c r="F87" s="243"/>
      <c r="G87" s="240"/>
      <c r="H87" s="244"/>
      <c r="I87" s="240"/>
      <c r="J87" s="245"/>
      <c r="K87" s="240"/>
      <c r="L87" s="244"/>
      <c r="M87" s="240"/>
      <c r="N87" s="244"/>
    </row>
    <row r="88" spans="1:14" s="241" customFormat="1" ht="15.9" customHeight="1" x14ac:dyDescent="0.3">
      <c r="B88" s="237" t="s">
        <v>229</v>
      </c>
      <c r="C88" s="238"/>
      <c r="D88" s="242"/>
      <c r="E88" s="229" t="s">
        <v>402</v>
      </c>
      <c r="F88" s="243"/>
      <c r="G88" s="240">
        <v>0</v>
      </c>
      <c r="H88" s="244">
        <v>0</v>
      </c>
      <c r="I88" s="240">
        <v>0</v>
      </c>
      <c r="J88" s="245">
        <v>0</v>
      </c>
      <c r="K88" s="240">
        <v>986501601</v>
      </c>
      <c r="L88" s="244">
        <v>0</v>
      </c>
      <c r="M88" s="240">
        <v>1016876202</v>
      </c>
      <c r="N88" s="245"/>
    </row>
    <row r="89" spans="1:14" ht="15.9" customHeight="1" x14ac:dyDescent="0.2">
      <c r="A89" s="235" t="s">
        <v>230</v>
      </c>
      <c r="B89" s="222"/>
      <c r="C89" s="222"/>
      <c r="D89" s="222"/>
      <c r="E89" s="229">
        <v>18</v>
      </c>
      <c r="F89" s="224"/>
      <c r="G89" s="415">
        <v>14104126117</v>
      </c>
      <c r="H89" s="224"/>
      <c r="I89" s="415">
        <v>14102263823</v>
      </c>
      <c r="J89" s="224"/>
      <c r="K89" s="415">
        <v>10110111139</v>
      </c>
      <c r="L89" s="225"/>
      <c r="M89" s="415">
        <v>10108842343</v>
      </c>
    </row>
    <row r="90" spans="1:14" ht="15.9" customHeight="1" x14ac:dyDescent="0.2">
      <c r="A90" s="235" t="s">
        <v>231</v>
      </c>
      <c r="B90" s="222"/>
      <c r="C90" s="222"/>
      <c r="D90" s="222"/>
      <c r="E90" s="229">
        <v>19</v>
      </c>
      <c r="F90" s="229"/>
      <c r="G90" s="415">
        <v>1959708514</v>
      </c>
      <c r="H90" s="230"/>
      <c r="I90" s="415">
        <v>1658273764</v>
      </c>
      <c r="J90" s="230"/>
      <c r="K90" s="415">
        <v>648282188</v>
      </c>
      <c r="L90" s="230"/>
      <c r="M90" s="415">
        <v>654908278</v>
      </c>
    </row>
    <row r="91" spans="1:14" ht="15.9" customHeight="1" x14ac:dyDescent="0.3">
      <c r="A91" s="209" t="s">
        <v>232</v>
      </c>
      <c r="B91" s="226"/>
      <c r="D91" s="222"/>
      <c r="E91" s="229"/>
      <c r="F91" s="229"/>
      <c r="G91" s="415">
        <v>951730379</v>
      </c>
      <c r="H91" s="230"/>
      <c r="I91" s="415">
        <v>831887250</v>
      </c>
      <c r="J91" s="230"/>
      <c r="K91" s="415">
        <v>0</v>
      </c>
      <c r="L91" s="230"/>
      <c r="M91" s="415">
        <v>0</v>
      </c>
    </row>
    <row r="92" spans="1:14" ht="15.9" customHeight="1" x14ac:dyDescent="0.3">
      <c r="A92" s="227" t="s">
        <v>233</v>
      </c>
      <c r="B92" s="223"/>
      <c r="C92" s="223"/>
      <c r="D92" s="222"/>
      <c r="E92" s="229"/>
      <c r="F92" s="229"/>
      <c r="G92" s="415">
        <v>82548644</v>
      </c>
      <c r="H92" s="230"/>
      <c r="I92" s="415">
        <v>80877352</v>
      </c>
      <c r="J92" s="230"/>
      <c r="K92" s="415">
        <v>13567023</v>
      </c>
      <c r="L92" s="225"/>
      <c r="M92" s="415">
        <v>13008373</v>
      </c>
    </row>
    <row r="93" spans="1:14" ht="15.9" customHeight="1" x14ac:dyDescent="0.3">
      <c r="A93" s="222" t="s">
        <v>234</v>
      </c>
      <c r="B93" s="226"/>
      <c r="C93" s="226"/>
      <c r="D93" s="222"/>
      <c r="E93" s="229"/>
      <c r="F93" s="229"/>
      <c r="G93" s="410">
        <v>240932990</v>
      </c>
      <c r="H93" s="224"/>
      <c r="I93" s="410">
        <v>232243096</v>
      </c>
      <c r="J93" s="224"/>
      <c r="K93" s="410">
        <v>82106926</v>
      </c>
      <c r="L93" s="225"/>
      <c r="M93" s="410">
        <v>82586368</v>
      </c>
    </row>
    <row r="94" spans="1:14" ht="15.9" customHeight="1" x14ac:dyDescent="0.3">
      <c r="A94" s="227"/>
      <c r="B94" s="226"/>
      <c r="C94" s="226"/>
      <c r="D94" s="222"/>
      <c r="E94" s="229"/>
      <c r="F94" s="224"/>
      <c r="G94" s="415"/>
      <c r="H94" s="224"/>
      <c r="I94" s="415"/>
      <c r="J94" s="224"/>
      <c r="K94" s="415"/>
      <c r="L94" s="225"/>
      <c r="M94" s="415"/>
    </row>
    <row r="95" spans="1:14" ht="15.9" customHeight="1" x14ac:dyDescent="0.3">
      <c r="A95" s="226" t="s">
        <v>235</v>
      </c>
      <c r="B95" s="226"/>
      <c r="C95" s="226"/>
      <c r="D95" s="222"/>
      <c r="E95" s="229"/>
      <c r="F95" s="224"/>
      <c r="G95" s="410">
        <f>SUM(G84:G94)</f>
        <v>21280299169</v>
      </c>
      <c r="H95" s="224"/>
      <c r="I95" s="410">
        <f>SUM(I84:I94)</f>
        <v>20842446993</v>
      </c>
      <c r="J95" s="224"/>
      <c r="K95" s="410">
        <f>SUM(K84:K94)</f>
        <v>11840568877</v>
      </c>
      <c r="L95" s="225"/>
      <c r="M95" s="410">
        <f>SUM(M84:M94)</f>
        <v>11876221564</v>
      </c>
    </row>
    <row r="96" spans="1:14" ht="15.9" customHeight="1" x14ac:dyDescent="0.3">
      <c r="A96" s="222"/>
      <c r="B96" s="222"/>
      <c r="C96" s="222"/>
      <c r="D96" s="222"/>
      <c r="E96" s="224"/>
      <c r="F96" s="224"/>
      <c r="G96" s="415"/>
      <c r="H96" s="224"/>
      <c r="I96" s="415"/>
      <c r="J96" s="224"/>
      <c r="K96" s="415"/>
      <c r="L96" s="225"/>
      <c r="M96" s="415"/>
    </row>
    <row r="97" spans="1:13" ht="15.9" customHeight="1" x14ac:dyDescent="0.3">
      <c r="A97" s="221" t="s">
        <v>236</v>
      </c>
      <c r="B97" s="221"/>
      <c r="C97" s="221"/>
      <c r="D97" s="222"/>
      <c r="E97" s="224"/>
      <c r="F97" s="224"/>
      <c r="G97" s="410">
        <f>G81+G95</f>
        <v>23750594525</v>
      </c>
      <c r="H97" s="224"/>
      <c r="I97" s="410">
        <f>SUM(I81+I95)</f>
        <v>23676025675</v>
      </c>
      <c r="J97" s="224"/>
      <c r="K97" s="410">
        <f>K81+K95</f>
        <v>16994079020</v>
      </c>
      <c r="L97" s="225"/>
      <c r="M97" s="410">
        <f>SUM(M81+M95)</f>
        <v>17205102315</v>
      </c>
    </row>
    <row r="98" spans="1:13" ht="15.9" customHeight="1" x14ac:dyDescent="0.3">
      <c r="A98" s="221"/>
      <c r="B98" s="221"/>
      <c r="C98" s="221"/>
      <c r="D98" s="222"/>
      <c r="E98" s="224"/>
      <c r="F98" s="224"/>
      <c r="G98" s="415"/>
      <c r="H98" s="224"/>
      <c r="I98" s="415"/>
      <c r="J98" s="224"/>
      <c r="K98" s="415"/>
      <c r="L98" s="225"/>
      <c r="M98" s="415"/>
    </row>
    <row r="99" spans="1:13" ht="15.9" customHeight="1" x14ac:dyDescent="0.3">
      <c r="A99" s="221"/>
      <c r="B99" s="221"/>
      <c r="C99" s="221"/>
      <c r="D99" s="222"/>
      <c r="E99" s="224"/>
      <c r="F99" s="224"/>
      <c r="G99" s="415"/>
      <c r="H99" s="224"/>
      <c r="I99" s="415"/>
      <c r="J99" s="224"/>
      <c r="K99" s="415"/>
      <c r="L99" s="225"/>
      <c r="M99" s="415"/>
    </row>
    <row r="100" spans="1:13" ht="15.9" customHeight="1" x14ac:dyDescent="0.3">
      <c r="A100" s="221"/>
      <c r="B100" s="221"/>
      <c r="C100" s="221"/>
      <c r="D100" s="222"/>
      <c r="E100" s="224"/>
      <c r="F100" s="224"/>
      <c r="G100" s="415"/>
      <c r="H100" s="224"/>
      <c r="I100" s="415"/>
      <c r="J100" s="224"/>
      <c r="K100" s="415"/>
      <c r="L100" s="225"/>
      <c r="M100" s="415"/>
    </row>
    <row r="101" spans="1:13" ht="15.9" customHeight="1" x14ac:dyDescent="0.3">
      <c r="A101" s="221"/>
      <c r="B101" s="221"/>
      <c r="C101" s="221"/>
      <c r="D101" s="222"/>
      <c r="E101" s="224"/>
      <c r="F101" s="224"/>
      <c r="G101" s="415"/>
      <c r="H101" s="224"/>
      <c r="I101" s="415"/>
      <c r="J101" s="224"/>
      <c r="K101" s="415"/>
      <c r="L101" s="225"/>
      <c r="M101" s="415"/>
    </row>
    <row r="102" spans="1:13" ht="15.9" customHeight="1" x14ac:dyDescent="0.3">
      <c r="A102" s="221"/>
      <c r="B102" s="221"/>
      <c r="C102" s="221"/>
      <c r="D102" s="222"/>
      <c r="E102" s="224"/>
      <c r="F102" s="224"/>
      <c r="G102" s="415"/>
      <c r="H102" s="224"/>
      <c r="I102" s="415"/>
      <c r="J102" s="224"/>
      <c r="K102" s="415"/>
      <c r="L102" s="225"/>
      <c r="M102" s="415"/>
    </row>
    <row r="103" spans="1:13" ht="15.9" customHeight="1" x14ac:dyDescent="0.3">
      <c r="A103" s="221"/>
      <c r="B103" s="221"/>
      <c r="C103" s="221"/>
      <c r="D103" s="222"/>
      <c r="E103" s="224"/>
      <c r="F103" s="224"/>
      <c r="G103" s="415"/>
      <c r="H103" s="224"/>
      <c r="I103" s="415"/>
      <c r="J103" s="224"/>
      <c r="K103" s="415"/>
      <c r="L103" s="225"/>
      <c r="M103" s="415"/>
    </row>
    <row r="104" spans="1:13" ht="15.9" customHeight="1" x14ac:dyDescent="0.3">
      <c r="A104" s="221"/>
      <c r="B104" s="221"/>
      <c r="C104" s="221"/>
      <c r="D104" s="222"/>
      <c r="E104" s="224"/>
      <c r="F104" s="224"/>
      <c r="G104" s="415"/>
      <c r="H104" s="224"/>
      <c r="I104" s="415"/>
      <c r="J104" s="224"/>
      <c r="K104" s="415"/>
      <c r="L104" s="225"/>
      <c r="M104" s="415"/>
    </row>
    <row r="105" spans="1:13" ht="15.9" customHeight="1" x14ac:dyDescent="0.3">
      <c r="A105" s="221"/>
      <c r="B105" s="221"/>
      <c r="C105" s="221"/>
      <c r="D105" s="222"/>
      <c r="E105" s="224"/>
      <c r="F105" s="224"/>
      <c r="G105" s="415"/>
      <c r="H105" s="224"/>
      <c r="I105" s="415"/>
      <c r="J105" s="224"/>
      <c r="K105" s="415"/>
      <c r="L105" s="225"/>
      <c r="M105" s="415"/>
    </row>
    <row r="106" spans="1:13" ht="5.25" customHeight="1" x14ac:dyDescent="0.3">
      <c r="A106" s="221"/>
      <c r="B106" s="221"/>
      <c r="C106" s="221"/>
      <c r="D106" s="222"/>
      <c r="E106" s="224"/>
      <c r="F106" s="224"/>
      <c r="G106" s="415"/>
      <c r="H106" s="224"/>
      <c r="I106" s="415"/>
      <c r="J106" s="224"/>
      <c r="K106" s="415"/>
      <c r="L106" s="225"/>
      <c r="M106" s="415"/>
    </row>
    <row r="107" spans="1:13" ht="21.9" customHeight="1" x14ac:dyDescent="0.3">
      <c r="A107" s="232" t="str">
        <f>A54</f>
        <v>The accompanying notes are an integral part of this interim financial information.</v>
      </c>
      <c r="B107" s="232"/>
      <c r="C107" s="232"/>
      <c r="D107" s="232"/>
      <c r="E107" s="212"/>
      <c r="F107" s="233"/>
      <c r="G107" s="410"/>
      <c r="H107" s="233"/>
      <c r="I107" s="410"/>
      <c r="J107" s="213"/>
      <c r="K107" s="410"/>
      <c r="L107" s="213"/>
      <c r="M107" s="410"/>
    </row>
    <row r="108" spans="1:13" ht="15.9" customHeight="1" x14ac:dyDescent="0.3">
      <c r="A108" s="207" t="str">
        <f>A1</f>
        <v>Hemaraj Land and Development Public Company Limited</v>
      </c>
      <c r="B108" s="207"/>
      <c r="C108" s="207"/>
      <c r="D108" s="207"/>
    </row>
    <row r="109" spans="1:13" ht="15.9" customHeight="1" x14ac:dyDescent="0.3">
      <c r="A109" s="207" t="str">
        <f>A2</f>
        <v>Statements of Financial Position</v>
      </c>
      <c r="B109" s="207"/>
      <c r="C109" s="207"/>
      <c r="D109" s="207"/>
    </row>
    <row r="110" spans="1:13" ht="15.9" customHeight="1" x14ac:dyDescent="0.3">
      <c r="A110" s="211" t="str">
        <f>A3</f>
        <v>As at 31 March 2018</v>
      </c>
      <c r="B110" s="211"/>
      <c r="C110" s="211"/>
      <c r="D110" s="211"/>
      <c r="E110" s="212"/>
      <c r="F110" s="212"/>
      <c r="G110" s="410"/>
      <c r="H110" s="212"/>
      <c r="I110" s="410"/>
      <c r="J110" s="213"/>
      <c r="K110" s="410"/>
      <c r="L110" s="213"/>
      <c r="M110" s="410"/>
    </row>
    <row r="113" spans="1:13" ht="15.9" customHeight="1" x14ac:dyDescent="0.3">
      <c r="G113" s="470" t="s">
        <v>390</v>
      </c>
      <c r="H113" s="470"/>
      <c r="I113" s="470"/>
      <c r="K113" s="470" t="s">
        <v>392</v>
      </c>
      <c r="L113" s="470"/>
      <c r="M113" s="470"/>
    </row>
    <row r="114" spans="1:13" ht="15.9" customHeight="1" x14ac:dyDescent="0.3">
      <c r="G114" s="471" t="s">
        <v>391</v>
      </c>
      <c r="H114" s="471"/>
      <c r="I114" s="471"/>
      <c r="K114" s="471" t="s">
        <v>393</v>
      </c>
      <c r="L114" s="471"/>
      <c r="M114" s="471"/>
    </row>
    <row r="115" spans="1:13" ht="15.9" customHeight="1" x14ac:dyDescent="0.3">
      <c r="G115" s="411" t="str">
        <f>G8</f>
        <v>Unaudited</v>
      </c>
      <c r="H115" s="214"/>
      <c r="I115" s="411" t="str">
        <f>I8</f>
        <v>Audited</v>
      </c>
      <c r="J115" s="214"/>
      <c r="K115" s="411" t="str">
        <f>K8</f>
        <v>Unaudited</v>
      </c>
      <c r="L115" s="214"/>
      <c r="M115" s="411" t="str">
        <f>M8</f>
        <v>Audited</v>
      </c>
    </row>
    <row r="116" spans="1:13" ht="15.9" customHeight="1" x14ac:dyDescent="0.3">
      <c r="G116" s="411" t="str">
        <f>G9</f>
        <v>31 March</v>
      </c>
      <c r="H116" s="215"/>
      <c r="I116" s="411" t="str">
        <f>I9</f>
        <v>31 December</v>
      </c>
      <c r="J116" s="216"/>
      <c r="K116" s="411" t="str">
        <f>K9</f>
        <v>31 March</v>
      </c>
      <c r="L116" s="215"/>
      <c r="M116" s="411" t="str">
        <f>M9</f>
        <v>31 December</v>
      </c>
    </row>
    <row r="117" spans="1:13" ht="15.9" customHeight="1" x14ac:dyDescent="0.3">
      <c r="A117" s="218"/>
      <c r="B117" s="218"/>
      <c r="C117" s="218"/>
      <c r="D117" s="218"/>
      <c r="F117" s="220"/>
      <c r="G117" s="411" t="str">
        <f>G10</f>
        <v>2018</v>
      </c>
      <c r="I117" s="411" t="str">
        <f>I10</f>
        <v>2017</v>
      </c>
      <c r="J117" s="217"/>
      <c r="K117" s="411" t="str">
        <f>K10</f>
        <v>2018</v>
      </c>
      <c r="L117" s="209"/>
      <c r="M117" s="411" t="str">
        <f>M10</f>
        <v>2017</v>
      </c>
    </row>
    <row r="118" spans="1:13" ht="15.9" customHeight="1" x14ac:dyDescent="0.3">
      <c r="A118" s="218"/>
      <c r="B118" s="218"/>
      <c r="C118" s="218"/>
      <c r="D118" s="218"/>
      <c r="E118" s="246"/>
      <c r="F118" s="220"/>
      <c r="G118" s="414" t="str">
        <f>G11</f>
        <v>Baht</v>
      </c>
      <c r="H118" s="220"/>
      <c r="I118" s="414" t="str">
        <f>I11</f>
        <v>Baht</v>
      </c>
      <c r="J118" s="217"/>
      <c r="K118" s="414" t="str">
        <f>K11</f>
        <v>Baht</v>
      </c>
      <c r="L118" s="220"/>
      <c r="M118" s="414" t="str">
        <f>M11</f>
        <v>Baht</v>
      </c>
    </row>
    <row r="119" spans="1:13" ht="16.5" customHeight="1" x14ac:dyDescent="0.3">
      <c r="A119" s="218"/>
      <c r="B119" s="218"/>
      <c r="C119" s="218"/>
      <c r="D119" s="218"/>
      <c r="E119" s="246"/>
      <c r="F119" s="220"/>
      <c r="G119" s="417"/>
      <c r="H119" s="220"/>
      <c r="I119" s="417"/>
      <c r="J119" s="234"/>
      <c r="K119" s="417"/>
      <c r="L119" s="234"/>
      <c r="M119" s="417"/>
    </row>
    <row r="120" spans="1:13" ht="16.5" customHeight="1" x14ac:dyDescent="0.3">
      <c r="A120" s="226" t="s">
        <v>237</v>
      </c>
      <c r="B120" s="218"/>
      <c r="C120" s="218"/>
      <c r="D120" s="218"/>
      <c r="E120" s="246"/>
      <c r="F120" s="220"/>
      <c r="G120" s="417"/>
      <c r="H120" s="220"/>
      <c r="I120" s="417"/>
      <c r="J120" s="234"/>
      <c r="K120" s="417"/>
      <c r="L120" s="234"/>
      <c r="M120" s="417"/>
    </row>
    <row r="121" spans="1:13" ht="16.5" customHeight="1" x14ac:dyDescent="0.3">
      <c r="B121" s="222"/>
      <c r="C121" s="222"/>
      <c r="D121" s="222"/>
      <c r="E121" s="247"/>
      <c r="F121" s="224"/>
      <c r="G121" s="415"/>
      <c r="H121" s="224"/>
      <c r="I121" s="415"/>
      <c r="J121" s="225"/>
      <c r="K121" s="415"/>
      <c r="L121" s="225"/>
      <c r="M121" s="415"/>
    </row>
    <row r="122" spans="1:13" ht="16.5" customHeight="1" x14ac:dyDescent="0.3">
      <c r="A122" s="248" t="s">
        <v>238</v>
      </c>
      <c r="B122" s="221"/>
      <c r="C122" s="221"/>
      <c r="D122" s="222"/>
      <c r="E122" s="229"/>
      <c r="F122" s="224"/>
      <c r="G122" s="415"/>
      <c r="H122" s="224"/>
      <c r="I122" s="415"/>
      <c r="J122" s="225"/>
      <c r="K122" s="415"/>
      <c r="L122" s="225"/>
      <c r="M122" s="415"/>
    </row>
    <row r="123" spans="1:13" ht="16.5" customHeight="1" x14ac:dyDescent="0.3">
      <c r="A123" s="222"/>
      <c r="B123" s="222"/>
      <c r="C123" s="222"/>
      <c r="D123" s="222"/>
      <c r="E123" s="229"/>
      <c r="F123" s="224"/>
      <c r="G123" s="415"/>
      <c r="H123" s="224"/>
      <c r="I123" s="415"/>
      <c r="J123" s="225"/>
      <c r="K123" s="415"/>
      <c r="L123" s="225"/>
      <c r="M123" s="415"/>
    </row>
    <row r="124" spans="1:13" ht="16.5" customHeight="1" x14ac:dyDescent="0.3">
      <c r="A124" s="222" t="s">
        <v>239</v>
      </c>
      <c r="B124" s="222"/>
      <c r="C124" s="222"/>
      <c r="D124" s="222"/>
      <c r="E124" s="229"/>
      <c r="F124" s="224"/>
      <c r="G124" s="415"/>
      <c r="H124" s="224"/>
      <c r="I124" s="415"/>
      <c r="J124" s="225"/>
      <c r="K124" s="415"/>
      <c r="L124" s="225"/>
      <c r="M124" s="415"/>
    </row>
    <row r="125" spans="1:13" ht="16.5" customHeight="1" x14ac:dyDescent="0.3">
      <c r="A125" s="222"/>
      <c r="B125" s="222" t="s">
        <v>240</v>
      </c>
      <c r="C125" s="222"/>
      <c r="D125" s="222"/>
      <c r="E125" s="229"/>
      <c r="F125" s="224"/>
      <c r="G125" s="415"/>
      <c r="H125" s="224"/>
      <c r="I125" s="415"/>
      <c r="J125" s="225"/>
      <c r="K125" s="415"/>
      <c r="L125" s="225"/>
      <c r="M125" s="415"/>
    </row>
    <row r="126" spans="1:13" ht="16.5" customHeight="1" x14ac:dyDescent="0.3">
      <c r="A126" s="222"/>
      <c r="B126" s="222"/>
      <c r="C126" s="222" t="s">
        <v>241</v>
      </c>
      <c r="D126" s="236"/>
      <c r="E126" s="229"/>
      <c r="F126" s="224"/>
      <c r="G126" s="415"/>
      <c r="H126" s="224"/>
      <c r="I126" s="415"/>
      <c r="J126" s="224"/>
      <c r="K126" s="415"/>
      <c r="L126" s="225"/>
      <c r="M126" s="415"/>
    </row>
    <row r="127" spans="1:13" ht="16.5" customHeight="1" thickBot="1" x14ac:dyDescent="0.35">
      <c r="A127" s="222"/>
      <c r="B127" s="222"/>
      <c r="C127" s="222"/>
      <c r="D127" s="222" t="s">
        <v>242</v>
      </c>
      <c r="E127" s="229"/>
      <c r="F127" s="224"/>
      <c r="G127" s="416">
        <v>6000000000</v>
      </c>
      <c r="H127" s="230"/>
      <c r="I127" s="416">
        <v>6000000000</v>
      </c>
      <c r="J127" s="230"/>
      <c r="K127" s="416">
        <v>6000000000</v>
      </c>
      <c r="L127" s="230"/>
      <c r="M127" s="416">
        <v>6000000000</v>
      </c>
    </row>
    <row r="128" spans="1:13" ht="16.5" customHeight="1" thickTop="1" x14ac:dyDescent="0.3">
      <c r="A128" s="222"/>
      <c r="B128" s="222"/>
      <c r="C128" s="222"/>
      <c r="D128" s="222"/>
      <c r="E128" s="229"/>
      <c r="F128" s="224"/>
      <c r="G128" s="415"/>
      <c r="H128" s="230"/>
      <c r="I128" s="415"/>
      <c r="J128" s="230"/>
      <c r="K128" s="415"/>
      <c r="L128" s="230"/>
      <c r="M128" s="415"/>
    </row>
    <row r="129" spans="1:13" ht="16.5" customHeight="1" x14ac:dyDescent="0.3">
      <c r="A129" s="223"/>
      <c r="B129" s="222" t="s">
        <v>243</v>
      </c>
      <c r="C129" s="222"/>
      <c r="D129" s="222"/>
      <c r="E129" s="229"/>
      <c r="F129" s="224"/>
      <c r="G129" s="415"/>
      <c r="H129" s="224"/>
      <c r="I129" s="415"/>
      <c r="J129" s="224"/>
      <c r="K129" s="415"/>
      <c r="L129" s="225"/>
      <c r="M129" s="415"/>
    </row>
    <row r="130" spans="1:13" ht="16.5" customHeight="1" x14ac:dyDescent="0.3">
      <c r="A130" s="223"/>
      <c r="B130" s="222"/>
      <c r="C130" s="222" t="s">
        <v>244</v>
      </c>
      <c r="D130" s="222"/>
      <c r="E130" s="229"/>
      <c r="F130" s="224"/>
      <c r="G130" s="415"/>
      <c r="H130" s="224"/>
      <c r="I130" s="415"/>
      <c r="J130" s="224"/>
      <c r="K130" s="415"/>
      <c r="L130" s="225"/>
      <c r="M130" s="415"/>
    </row>
    <row r="131" spans="1:13" ht="16.5" customHeight="1" x14ac:dyDescent="0.3">
      <c r="A131" s="223"/>
      <c r="B131" s="222"/>
      <c r="C131" s="222"/>
      <c r="D131" s="222" t="s">
        <v>245</v>
      </c>
      <c r="E131" s="229"/>
      <c r="F131" s="224"/>
      <c r="G131" s="415">
        <v>3882074476</v>
      </c>
      <c r="H131" s="225"/>
      <c r="I131" s="415">
        <v>3882074476</v>
      </c>
      <c r="J131" s="225"/>
      <c r="K131" s="415">
        <v>3882074476</v>
      </c>
      <c r="L131" s="225"/>
      <c r="M131" s="415">
        <v>3882074476</v>
      </c>
    </row>
    <row r="132" spans="1:13" ht="16.5" customHeight="1" x14ac:dyDescent="0.3">
      <c r="A132" s="209" t="s">
        <v>246</v>
      </c>
      <c r="D132" s="249"/>
      <c r="E132" s="229"/>
      <c r="F132" s="229"/>
      <c r="G132" s="415">
        <v>438704620</v>
      </c>
      <c r="H132" s="230"/>
      <c r="I132" s="415">
        <v>438704620</v>
      </c>
      <c r="J132" s="230"/>
      <c r="K132" s="415">
        <v>438704620</v>
      </c>
      <c r="L132" s="230"/>
      <c r="M132" s="415">
        <v>438704620</v>
      </c>
    </row>
    <row r="133" spans="1:13" ht="16.5" customHeight="1" x14ac:dyDescent="0.3">
      <c r="A133" s="209" t="s">
        <v>247</v>
      </c>
      <c r="D133" s="249"/>
      <c r="E133" s="229"/>
      <c r="F133" s="229"/>
      <c r="G133" s="415"/>
      <c r="H133" s="229"/>
      <c r="I133" s="415"/>
      <c r="J133" s="229"/>
      <c r="K133" s="415"/>
      <c r="L133" s="230"/>
      <c r="M133" s="415"/>
    </row>
    <row r="134" spans="1:13" ht="16.5" customHeight="1" x14ac:dyDescent="0.3">
      <c r="B134" s="209" t="s">
        <v>248</v>
      </c>
      <c r="E134" s="229"/>
      <c r="F134" s="229"/>
      <c r="G134" s="415">
        <v>600000000</v>
      </c>
      <c r="H134" s="229"/>
      <c r="I134" s="415">
        <v>600000000</v>
      </c>
      <c r="J134" s="229"/>
      <c r="K134" s="415">
        <v>600000000</v>
      </c>
      <c r="L134" s="230"/>
      <c r="M134" s="415">
        <v>600000000</v>
      </c>
    </row>
    <row r="135" spans="1:13" ht="16.5" customHeight="1" x14ac:dyDescent="0.3">
      <c r="B135" s="209" t="s">
        <v>249</v>
      </c>
      <c r="E135" s="229"/>
      <c r="F135" s="229"/>
      <c r="G135" s="415">
        <v>14763420883</v>
      </c>
      <c r="H135" s="224"/>
      <c r="I135" s="415">
        <v>13419967939</v>
      </c>
      <c r="J135" s="224"/>
      <c r="K135" s="415">
        <v>8795509116</v>
      </c>
      <c r="L135" s="225"/>
      <c r="M135" s="415">
        <v>8389892659.5699997</v>
      </c>
    </row>
    <row r="136" spans="1:13" ht="16.5" customHeight="1" x14ac:dyDescent="0.3">
      <c r="A136" s="209" t="s">
        <v>250</v>
      </c>
      <c r="B136" s="221"/>
      <c r="C136" s="221"/>
      <c r="D136" s="222"/>
      <c r="E136" s="229"/>
      <c r="F136" s="229"/>
      <c r="G136" s="410">
        <v>3426922289</v>
      </c>
      <c r="H136" s="224"/>
      <c r="I136" s="410">
        <v>3472140768</v>
      </c>
      <c r="J136" s="224"/>
      <c r="K136" s="410">
        <v>-96490469</v>
      </c>
      <c r="L136" s="225"/>
      <c r="M136" s="410">
        <v>-69959935.930000007</v>
      </c>
    </row>
    <row r="137" spans="1:13" ht="16.5" customHeight="1" x14ac:dyDescent="0.3">
      <c r="B137" s="221"/>
      <c r="C137" s="221"/>
      <c r="D137" s="222"/>
      <c r="E137" s="229"/>
      <c r="F137" s="229"/>
      <c r="G137" s="415"/>
      <c r="H137" s="224"/>
      <c r="I137" s="415"/>
      <c r="J137" s="224"/>
      <c r="K137" s="415"/>
      <c r="L137" s="225"/>
      <c r="M137" s="415"/>
    </row>
    <row r="138" spans="1:13" ht="16.5" customHeight="1" x14ac:dyDescent="0.3">
      <c r="A138" s="208" t="s">
        <v>251</v>
      </c>
      <c r="B138" s="222"/>
      <c r="C138" s="222"/>
      <c r="D138" s="222"/>
      <c r="E138" s="229"/>
      <c r="F138" s="224"/>
      <c r="G138" s="415"/>
      <c r="H138" s="224"/>
      <c r="I138" s="415"/>
      <c r="J138" s="224"/>
      <c r="K138" s="415"/>
      <c r="L138" s="225"/>
      <c r="M138" s="415"/>
    </row>
    <row r="139" spans="1:13" ht="16.5" customHeight="1" x14ac:dyDescent="0.3">
      <c r="B139" s="208" t="s">
        <v>252</v>
      </c>
      <c r="C139" s="208"/>
      <c r="D139" s="223"/>
      <c r="E139" s="229"/>
      <c r="F139" s="224"/>
      <c r="G139" s="415">
        <f>SUM(G131:G138)</f>
        <v>23111122268</v>
      </c>
      <c r="H139" s="224"/>
      <c r="I139" s="415">
        <f>SUM(I131:I138)</f>
        <v>21812887803</v>
      </c>
      <c r="J139" s="224"/>
      <c r="K139" s="415">
        <f>SUM(K131:K138)</f>
        <v>13619797743</v>
      </c>
      <c r="L139" s="225"/>
      <c r="M139" s="415">
        <f>SUM(M131:M138)</f>
        <v>13240711819.639999</v>
      </c>
    </row>
    <row r="140" spans="1:13" ht="16.5" customHeight="1" x14ac:dyDescent="0.3">
      <c r="A140" s="223" t="s">
        <v>253</v>
      </c>
      <c r="B140" s="223"/>
      <c r="C140" s="223"/>
      <c r="D140" s="223"/>
      <c r="E140" s="229"/>
      <c r="F140" s="224"/>
      <c r="G140" s="410">
        <v>3215821800</v>
      </c>
      <c r="H140" s="250"/>
      <c r="I140" s="410">
        <v>2939442894</v>
      </c>
      <c r="J140" s="250"/>
      <c r="K140" s="410">
        <v>0</v>
      </c>
      <c r="L140" s="225"/>
      <c r="M140" s="410">
        <v>0</v>
      </c>
    </row>
    <row r="141" spans="1:13" ht="16.5" customHeight="1" x14ac:dyDescent="0.3">
      <c r="A141" s="223"/>
      <c r="B141" s="223"/>
      <c r="C141" s="223"/>
      <c r="D141" s="223"/>
      <c r="E141" s="224"/>
      <c r="F141" s="224"/>
      <c r="G141" s="415"/>
      <c r="H141" s="224"/>
      <c r="I141" s="415"/>
      <c r="J141" s="224"/>
      <c r="K141" s="415"/>
      <c r="L141" s="225"/>
      <c r="M141" s="415"/>
    </row>
    <row r="142" spans="1:13" ht="16.5" customHeight="1" x14ac:dyDescent="0.3">
      <c r="A142" s="208" t="s">
        <v>254</v>
      </c>
      <c r="B142" s="223"/>
      <c r="C142" s="223"/>
      <c r="D142" s="223"/>
      <c r="E142" s="224"/>
      <c r="F142" s="224"/>
      <c r="G142" s="410">
        <f>SUM(G139:G141)</f>
        <v>26326944068</v>
      </c>
      <c r="H142" s="224"/>
      <c r="I142" s="410">
        <f>SUM(I139:I141)</f>
        <v>24752330697</v>
      </c>
      <c r="J142" s="224"/>
      <c r="K142" s="410">
        <f>SUM(K139:K141)</f>
        <v>13619797743</v>
      </c>
      <c r="L142" s="225"/>
      <c r="M142" s="410">
        <f>SUM(M139:M141)</f>
        <v>13240711819.639999</v>
      </c>
    </row>
    <row r="143" spans="1:13" ht="16.5" customHeight="1" x14ac:dyDescent="0.3">
      <c r="A143" s="208"/>
      <c r="B143" s="223"/>
      <c r="C143" s="223"/>
      <c r="D143" s="223"/>
      <c r="E143" s="224"/>
      <c r="F143" s="224"/>
      <c r="G143" s="415"/>
      <c r="H143" s="224"/>
      <c r="I143" s="415"/>
      <c r="J143" s="224"/>
      <c r="K143" s="415"/>
      <c r="L143" s="225"/>
      <c r="M143" s="415"/>
    </row>
    <row r="144" spans="1:13" ht="16.5" customHeight="1" thickBot="1" x14ac:dyDescent="0.35">
      <c r="A144" s="208" t="s">
        <v>255</v>
      </c>
      <c r="B144" s="208"/>
      <c r="C144" s="208"/>
      <c r="D144" s="208"/>
      <c r="E144" s="220"/>
      <c r="F144" s="220"/>
      <c r="G144" s="416">
        <f>SUM(G97,G142)</f>
        <v>50077538593</v>
      </c>
      <c r="H144" s="220"/>
      <c r="I144" s="416">
        <f>SUM(I97+I142)</f>
        <v>48428356372</v>
      </c>
      <c r="J144" s="220"/>
      <c r="K144" s="416">
        <f>SUM(K97,K142)</f>
        <v>30613876763</v>
      </c>
      <c r="L144" s="251"/>
      <c r="M144" s="416">
        <f>SUM(M97+M142)</f>
        <v>30445814134.639999</v>
      </c>
    </row>
    <row r="145" spans="1:13" ht="15.9" customHeight="1" thickTop="1" x14ac:dyDescent="0.3">
      <c r="A145" s="208"/>
      <c r="B145" s="208"/>
      <c r="C145" s="208"/>
      <c r="D145" s="208"/>
      <c r="E145" s="220"/>
      <c r="F145" s="220"/>
      <c r="G145" s="415"/>
      <c r="H145" s="220"/>
      <c r="I145" s="415"/>
      <c r="J145" s="225"/>
      <c r="K145" s="415"/>
      <c r="L145" s="225"/>
      <c r="M145" s="415"/>
    </row>
    <row r="146" spans="1:13" ht="15.9" customHeight="1" x14ac:dyDescent="0.3">
      <c r="A146" s="208"/>
      <c r="B146" s="208"/>
      <c r="C146" s="208"/>
      <c r="D146" s="208"/>
      <c r="E146" s="220"/>
      <c r="F146" s="220"/>
      <c r="G146" s="415"/>
      <c r="H146" s="220"/>
      <c r="I146" s="415"/>
      <c r="J146" s="251"/>
      <c r="K146" s="415"/>
      <c r="L146" s="251"/>
      <c r="M146" s="415"/>
    </row>
    <row r="147" spans="1:13" ht="15.9" customHeight="1" x14ac:dyDescent="0.3">
      <c r="A147" s="208"/>
      <c r="B147" s="208"/>
      <c r="C147" s="208"/>
      <c r="D147" s="208"/>
      <c r="E147" s="220"/>
      <c r="F147" s="220"/>
      <c r="G147" s="415"/>
      <c r="H147" s="220"/>
      <c r="I147" s="415"/>
      <c r="J147" s="251"/>
      <c r="K147" s="415"/>
      <c r="L147" s="251"/>
      <c r="M147" s="415"/>
    </row>
    <row r="148" spans="1:13" ht="15.9" customHeight="1" x14ac:dyDescent="0.3">
      <c r="A148" s="208"/>
      <c r="B148" s="208"/>
      <c r="C148" s="208"/>
      <c r="D148" s="208"/>
      <c r="E148" s="220"/>
      <c r="F148" s="220"/>
      <c r="G148" s="415"/>
      <c r="H148" s="220"/>
      <c r="I148" s="415"/>
      <c r="J148" s="251"/>
      <c r="K148" s="415"/>
      <c r="L148" s="251"/>
      <c r="M148" s="415"/>
    </row>
    <row r="149" spans="1:13" ht="15.9" customHeight="1" x14ac:dyDescent="0.3">
      <c r="A149" s="222"/>
      <c r="B149" s="222"/>
      <c r="C149" s="222"/>
      <c r="D149" s="222"/>
      <c r="E149" s="224"/>
      <c r="F149" s="224"/>
      <c r="G149" s="415"/>
      <c r="H149" s="224"/>
      <c r="I149" s="415"/>
      <c r="J149" s="225"/>
      <c r="K149" s="415"/>
      <c r="L149" s="225"/>
      <c r="M149" s="415"/>
    </row>
    <row r="156" spans="1:13" ht="17.25" customHeight="1" x14ac:dyDescent="0.3"/>
    <row r="157" spans="1:13" ht="21.9" customHeight="1" x14ac:dyDescent="0.3">
      <c r="A157" s="232" t="str">
        <f>A54</f>
        <v>The accompanying notes are an integral part of this interim financial information.</v>
      </c>
      <c r="B157" s="232"/>
      <c r="C157" s="232"/>
      <c r="D157" s="232"/>
      <c r="E157" s="232"/>
      <c r="F157" s="233"/>
      <c r="G157" s="410"/>
      <c r="H157" s="233"/>
      <c r="I157" s="410"/>
      <c r="J157" s="213"/>
      <c r="K157" s="410"/>
      <c r="L157" s="213"/>
      <c r="M157" s="410"/>
    </row>
  </sheetData>
  <mergeCells count="13">
    <mergeCell ref="G61:I61"/>
    <mergeCell ref="K61:M61"/>
    <mergeCell ref="G113:I113"/>
    <mergeCell ref="K113:M113"/>
    <mergeCell ref="G114:I114"/>
    <mergeCell ref="K114:M114"/>
    <mergeCell ref="G6:I6"/>
    <mergeCell ref="G7:I7"/>
    <mergeCell ref="K6:M6"/>
    <mergeCell ref="K7:M7"/>
    <mergeCell ref="G60:I60"/>
    <mergeCell ref="K60:M60"/>
    <mergeCell ref="A51:M51"/>
  </mergeCells>
  <pageMargins left="0.8" right="0.5" top="0.5" bottom="0.6" header="0.49" footer="0.4"/>
  <pageSetup paperSize="9" scale="93" firstPageNumber="2" orientation="portrait" useFirstPageNumber="1" horizontalDpi="1200" verticalDpi="1200" r:id="rId1"/>
  <headerFooter>
    <oddFooter>&amp;R&amp;"Arial,Regular"&amp;9&amp;P</oddFooter>
  </headerFooter>
  <rowBreaks count="2" manualBreakCount="2">
    <brk id="54" max="16383" man="1"/>
    <brk id="10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M122"/>
  <sheetViews>
    <sheetView showZeros="0" view="pageBreakPreview" zoomScaleNormal="100" zoomScaleSheetLayoutView="100" workbookViewId="0">
      <selection activeCell="O88" sqref="O88"/>
    </sheetView>
  </sheetViews>
  <sheetFormatPr defaultColWidth="9.109375" defaultRowHeight="15" customHeight="1" x14ac:dyDescent="0.3"/>
  <cols>
    <col min="1" max="3" width="1.44140625" style="260" customWidth="1"/>
    <col min="4" max="4" width="31.109375" style="260" customWidth="1"/>
    <col min="5" max="5" width="5.44140625" style="261" customWidth="1"/>
    <col min="6" max="6" width="0.5546875" style="261" customWidth="1"/>
    <col min="7" max="7" width="12.44140625" style="210" customWidth="1"/>
    <col min="8" max="8" width="0.5546875" style="261" customWidth="1"/>
    <col min="9" max="9" width="12.44140625" style="210" customWidth="1"/>
    <col min="10" max="10" width="0.5546875" style="210" customWidth="1"/>
    <col min="11" max="11" width="12.44140625" style="210" customWidth="1"/>
    <col min="12" max="12" width="0.5546875" style="210" customWidth="1"/>
    <col min="13" max="13" width="12.44140625" style="210" customWidth="1"/>
    <col min="14" max="16384" width="9.109375" style="209"/>
  </cols>
  <sheetData>
    <row r="1" spans="1:13" s="255" customFormat="1" ht="15" customHeight="1" x14ac:dyDescent="0.3">
      <c r="A1" s="252" t="s">
        <v>180</v>
      </c>
      <c r="B1" s="252"/>
      <c r="C1" s="252"/>
      <c r="D1" s="253"/>
      <c r="E1" s="253"/>
      <c r="F1" s="254"/>
      <c r="G1" s="357"/>
      <c r="H1" s="254"/>
      <c r="I1" s="254"/>
      <c r="J1" s="254"/>
      <c r="K1" s="254"/>
      <c r="L1" s="254"/>
      <c r="M1" s="351"/>
    </row>
    <row r="2" spans="1:13" s="255" customFormat="1" ht="15" customHeight="1" x14ac:dyDescent="0.3">
      <c r="A2" s="256" t="s">
        <v>256</v>
      </c>
      <c r="B2" s="256"/>
      <c r="C2" s="256"/>
      <c r="D2" s="253"/>
      <c r="E2" s="253"/>
      <c r="F2" s="254"/>
      <c r="G2" s="357"/>
      <c r="H2" s="254"/>
      <c r="I2" s="254"/>
      <c r="J2" s="254"/>
      <c r="K2" s="254"/>
      <c r="L2" s="254"/>
      <c r="M2" s="351"/>
    </row>
    <row r="3" spans="1:13" s="255" customFormat="1" ht="15" customHeight="1" x14ac:dyDescent="0.3">
      <c r="A3" s="257" t="s">
        <v>257</v>
      </c>
      <c r="B3" s="257"/>
      <c r="C3" s="257"/>
      <c r="D3" s="258"/>
      <c r="E3" s="258"/>
      <c r="F3" s="259"/>
      <c r="G3" s="420"/>
      <c r="H3" s="259"/>
      <c r="I3" s="259"/>
      <c r="J3" s="259"/>
      <c r="K3" s="259"/>
      <c r="L3" s="259"/>
      <c r="M3" s="259"/>
    </row>
    <row r="6" spans="1:13" ht="15" customHeight="1" x14ac:dyDescent="0.3">
      <c r="G6" s="472" t="s">
        <v>183</v>
      </c>
      <c r="H6" s="473"/>
      <c r="I6" s="473"/>
      <c r="K6" s="472" t="s">
        <v>184</v>
      </c>
      <c r="L6" s="473"/>
      <c r="M6" s="473"/>
    </row>
    <row r="7" spans="1:13" ht="15" customHeight="1" x14ac:dyDescent="0.3">
      <c r="A7" s="209"/>
      <c r="B7" s="209"/>
      <c r="C7" s="209"/>
      <c r="D7" s="209"/>
      <c r="E7" s="209"/>
      <c r="F7" s="209"/>
      <c r="G7" s="474"/>
      <c r="H7" s="474"/>
      <c r="I7" s="474"/>
      <c r="K7" s="474" t="s">
        <v>185</v>
      </c>
      <c r="L7" s="474"/>
      <c r="M7" s="474"/>
    </row>
    <row r="8" spans="1:13" ht="15" customHeight="1" x14ac:dyDescent="0.3">
      <c r="A8" s="209"/>
      <c r="B8" s="209"/>
      <c r="C8" s="209"/>
      <c r="D8" s="209"/>
      <c r="E8" s="209"/>
      <c r="F8" s="209"/>
      <c r="G8" s="262" t="s">
        <v>190</v>
      </c>
      <c r="H8" s="209"/>
      <c r="I8" s="262" t="s">
        <v>191</v>
      </c>
      <c r="J8" s="217"/>
      <c r="K8" s="262" t="s">
        <v>190</v>
      </c>
      <c r="L8" s="209"/>
      <c r="M8" s="262" t="s">
        <v>191</v>
      </c>
    </row>
    <row r="9" spans="1:13" ht="15" customHeight="1" x14ac:dyDescent="0.3">
      <c r="A9" s="218"/>
      <c r="B9" s="218"/>
      <c r="C9" s="218"/>
      <c r="D9" s="218"/>
      <c r="E9" s="219" t="s">
        <v>192</v>
      </c>
      <c r="F9" s="220"/>
      <c r="G9" s="263" t="s">
        <v>193</v>
      </c>
      <c r="H9" s="220"/>
      <c r="I9" s="263" t="s">
        <v>193</v>
      </c>
      <c r="J9" s="217"/>
      <c r="K9" s="263" t="s">
        <v>193</v>
      </c>
      <c r="L9" s="220"/>
      <c r="M9" s="263" t="s">
        <v>193</v>
      </c>
    </row>
    <row r="10" spans="1:13" ht="9.9" customHeight="1" x14ac:dyDescent="0.3">
      <c r="A10" s="264"/>
      <c r="B10" s="264"/>
      <c r="C10" s="264"/>
      <c r="D10" s="264"/>
      <c r="E10" s="265"/>
      <c r="F10" s="265"/>
      <c r="G10" s="225"/>
      <c r="H10" s="265"/>
      <c r="I10" s="225"/>
      <c r="J10" s="225"/>
      <c r="K10" s="225"/>
      <c r="L10" s="225"/>
      <c r="M10" s="225"/>
    </row>
    <row r="11" spans="1:13" ht="15" customHeight="1" x14ac:dyDescent="0.3">
      <c r="A11" s="264" t="s">
        <v>259</v>
      </c>
      <c r="B11" s="264"/>
      <c r="C11" s="264"/>
      <c r="D11" s="264"/>
      <c r="E11" s="224"/>
      <c r="F11" s="265"/>
      <c r="G11" s="230">
        <v>1718896008</v>
      </c>
      <c r="H11" s="266"/>
      <c r="I11" s="230">
        <v>132104788</v>
      </c>
      <c r="J11" s="266"/>
      <c r="K11" s="230">
        <v>0</v>
      </c>
      <c r="L11" s="267"/>
      <c r="M11" s="230">
        <v>0</v>
      </c>
    </row>
    <row r="12" spans="1:13" ht="15" customHeight="1" x14ac:dyDescent="0.3">
      <c r="A12" s="264" t="s">
        <v>258</v>
      </c>
      <c r="B12" s="264"/>
      <c r="C12" s="264"/>
      <c r="D12" s="264"/>
      <c r="E12" s="224"/>
      <c r="F12" s="265"/>
      <c r="G12" s="230">
        <v>255983692</v>
      </c>
      <c r="H12" s="266"/>
      <c r="I12" s="230">
        <v>327159583</v>
      </c>
      <c r="J12" s="266"/>
      <c r="K12" s="230">
        <v>19165492</v>
      </c>
      <c r="L12" s="230"/>
      <c r="M12" s="230">
        <v>17499336</v>
      </c>
    </row>
    <row r="13" spans="1:13" ht="15" customHeight="1" x14ac:dyDescent="0.3">
      <c r="A13" s="264" t="s">
        <v>260</v>
      </c>
      <c r="B13" s="264"/>
      <c r="C13" s="264"/>
      <c r="D13" s="264"/>
      <c r="E13" s="224"/>
      <c r="F13" s="265"/>
      <c r="G13" s="230">
        <v>380719744</v>
      </c>
      <c r="H13" s="266"/>
      <c r="I13" s="230">
        <v>341769770</v>
      </c>
      <c r="J13" s="266"/>
      <c r="K13" s="230">
        <v>12357518</v>
      </c>
      <c r="L13" s="267"/>
      <c r="M13" s="230">
        <v>8908537</v>
      </c>
    </row>
    <row r="14" spans="1:13" ht="15" customHeight="1" x14ac:dyDescent="0.3">
      <c r="A14" s="255" t="s">
        <v>262</v>
      </c>
      <c r="B14" s="264"/>
      <c r="C14" s="264"/>
      <c r="D14" s="264"/>
      <c r="E14" s="224"/>
      <c r="F14" s="265"/>
      <c r="G14" s="230">
        <v>-635655792</v>
      </c>
      <c r="H14" s="266"/>
      <c r="I14" s="230">
        <v>-60937037</v>
      </c>
      <c r="J14" s="266"/>
      <c r="K14" s="230">
        <v>0</v>
      </c>
      <c r="L14" s="230"/>
      <c r="M14" s="230">
        <v>0</v>
      </c>
    </row>
    <row r="15" spans="1:13" ht="15" customHeight="1" x14ac:dyDescent="0.3">
      <c r="A15" s="255" t="s">
        <v>261</v>
      </c>
      <c r="B15" s="264"/>
      <c r="C15" s="264"/>
      <c r="D15" s="264"/>
      <c r="E15" s="224"/>
      <c r="F15" s="265"/>
      <c r="G15" s="230">
        <v>-125203777</v>
      </c>
      <c r="H15" s="266"/>
      <c r="I15" s="230">
        <v>-94631102</v>
      </c>
      <c r="J15" s="266"/>
      <c r="K15" s="230">
        <v>-11368244</v>
      </c>
      <c r="L15" s="230"/>
      <c r="M15" s="230">
        <v>-7042109</v>
      </c>
    </row>
    <row r="16" spans="1:13" ht="15" customHeight="1" x14ac:dyDescent="0.3">
      <c r="A16" s="209" t="s">
        <v>263</v>
      </c>
      <c r="B16" s="209"/>
      <c r="C16" s="209"/>
      <c r="D16" s="209"/>
      <c r="E16" s="224"/>
      <c r="F16" s="265"/>
      <c r="G16" s="268">
        <v>-207569810</v>
      </c>
      <c r="H16" s="266"/>
      <c r="I16" s="268">
        <v>-194629417</v>
      </c>
      <c r="J16" s="266"/>
      <c r="K16" s="268">
        <v>-11334474</v>
      </c>
      <c r="L16" s="267"/>
      <c r="M16" s="268">
        <v>-8233881</v>
      </c>
    </row>
    <row r="17" spans="1:13" ht="4.95" customHeight="1" x14ac:dyDescent="0.3">
      <c r="A17" s="264"/>
      <c r="B17" s="264"/>
      <c r="C17" s="264"/>
      <c r="D17" s="264"/>
      <c r="E17" s="265"/>
      <c r="F17" s="265"/>
      <c r="G17" s="225"/>
      <c r="H17" s="265"/>
      <c r="I17" s="225"/>
      <c r="J17" s="265"/>
      <c r="K17" s="225"/>
      <c r="L17" s="225"/>
      <c r="M17" s="225"/>
    </row>
    <row r="18" spans="1:13" ht="15" customHeight="1" x14ac:dyDescent="0.3">
      <c r="A18" s="208" t="s">
        <v>264</v>
      </c>
      <c r="B18" s="208"/>
      <c r="C18" s="208"/>
      <c r="D18" s="208"/>
      <c r="E18" s="224"/>
      <c r="F18" s="265"/>
      <c r="G18" s="225">
        <f>SUM(G11:G17)</f>
        <v>1387170065</v>
      </c>
      <c r="H18" s="225"/>
      <c r="I18" s="225">
        <f>SUM(I11:I17)</f>
        <v>450836585</v>
      </c>
      <c r="J18" s="225"/>
      <c r="K18" s="225">
        <f>SUM(K11:K17)</f>
        <v>8820292</v>
      </c>
      <c r="L18" s="225"/>
      <c r="M18" s="225">
        <f>SUM(M11:M17)</f>
        <v>11131883</v>
      </c>
    </row>
    <row r="19" spans="1:13" ht="15" customHeight="1" x14ac:dyDescent="0.3">
      <c r="A19" s="223" t="s">
        <v>265</v>
      </c>
      <c r="B19" s="223"/>
      <c r="C19" s="223"/>
      <c r="D19" s="223"/>
      <c r="E19" s="269"/>
      <c r="F19" s="266"/>
      <c r="G19" s="230">
        <v>229323794</v>
      </c>
      <c r="H19" s="266"/>
      <c r="I19" s="230">
        <v>324618688</v>
      </c>
      <c r="J19" s="266"/>
      <c r="K19" s="230">
        <v>669304989</v>
      </c>
      <c r="L19" s="230"/>
      <c r="M19" s="230">
        <v>918297148</v>
      </c>
    </row>
    <row r="20" spans="1:13" ht="15" customHeight="1" x14ac:dyDescent="0.3">
      <c r="A20" s="223" t="s">
        <v>266</v>
      </c>
      <c r="B20" s="223"/>
      <c r="C20" s="223"/>
      <c r="D20" s="223"/>
      <c r="E20" s="269"/>
      <c r="F20" s="266"/>
      <c r="G20" s="230">
        <v>-47281345</v>
      </c>
      <c r="H20" s="266"/>
      <c r="I20" s="230">
        <v>-32869685</v>
      </c>
      <c r="J20" s="266"/>
      <c r="K20" s="230">
        <v>-15962550</v>
      </c>
      <c r="L20" s="267"/>
      <c r="M20" s="230">
        <v>-16729923</v>
      </c>
    </row>
    <row r="21" spans="1:13" ht="15" customHeight="1" x14ac:dyDescent="0.3">
      <c r="A21" s="223" t="s">
        <v>267</v>
      </c>
      <c r="B21" s="223"/>
      <c r="C21" s="223"/>
      <c r="D21" s="223"/>
      <c r="E21" s="229"/>
      <c r="F21" s="229"/>
      <c r="G21" s="230">
        <v>-162415914</v>
      </c>
      <c r="H21" s="229"/>
      <c r="I21" s="230">
        <v>-151260990</v>
      </c>
      <c r="J21" s="229"/>
      <c r="K21" s="230">
        <v>-61921865</v>
      </c>
      <c r="L21" s="230"/>
      <c r="M21" s="230">
        <v>-57850563</v>
      </c>
    </row>
    <row r="22" spans="1:13" ht="15" customHeight="1" x14ac:dyDescent="0.3">
      <c r="A22" s="264" t="s">
        <v>268</v>
      </c>
      <c r="B22" s="264"/>
      <c r="C22" s="264"/>
      <c r="D22" s="264"/>
      <c r="E22" s="269"/>
      <c r="F22" s="266"/>
      <c r="G22" s="230">
        <v>-175303033</v>
      </c>
      <c r="H22" s="266"/>
      <c r="I22" s="230">
        <v>-328458535</v>
      </c>
      <c r="J22" s="266"/>
      <c r="K22" s="230">
        <v>-169019445</v>
      </c>
      <c r="L22" s="230"/>
      <c r="M22" s="230">
        <v>-235906849</v>
      </c>
    </row>
    <row r="23" spans="1:13" ht="15" customHeight="1" x14ac:dyDescent="0.3">
      <c r="A23" s="264" t="s">
        <v>269</v>
      </c>
      <c r="B23" s="270"/>
      <c r="C23" s="271"/>
      <c r="D23" s="271"/>
      <c r="E23" s="224"/>
      <c r="F23" s="266"/>
      <c r="G23" s="230"/>
      <c r="H23" s="266"/>
      <c r="I23" s="230"/>
      <c r="J23" s="266"/>
      <c r="K23" s="230"/>
      <c r="L23" s="230"/>
      <c r="M23" s="230"/>
    </row>
    <row r="24" spans="1:13" ht="15" customHeight="1" x14ac:dyDescent="0.3">
      <c r="A24" s="209"/>
      <c r="B24" s="264" t="s">
        <v>270</v>
      </c>
      <c r="C24" s="264"/>
      <c r="D24" s="264"/>
      <c r="E24" s="269" t="str">
        <f>'EN2-4'!E29&amp;", "&amp;'EN2-4'!E31</f>
        <v>10, 12</v>
      </c>
      <c r="F24" s="266"/>
      <c r="G24" s="268">
        <v>671539059</v>
      </c>
      <c r="H24" s="266"/>
      <c r="I24" s="268">
        <v>262367461</v>
      </c>
      <c r="J24" s="266">
        <v>0</v>
      </c>
      <c r="K24" s="268">
        <v>0</v>
      </c>
      <c r="L24" s="267">
        <v>0</v>
      </c>
      <c r="M24" s="268">
        <v>0</v>
      </c>
    </row>
    <row r="25" spans="1:13" ht="5.4" customHeight="1" x14ac:dyDescent="0.3">
      <c r="A25" s="264"/>
      <c r="B25" s="264"/>
      <c r="C25" s="264"/>
      <c r="D25" s="264"/>
      <c r="E25" s="265"/>
      <c r="F25" s="265"/>
      <c r="G25" s="225"/>
      <c r="H25" s="265"/>
      <c r="I25" s="225"/>
      <c r="J25" s="265"/>
      <c r="K25" s="225"/>
      <c r="L25" s="225"/>
      <c r="M25" s="225"/>
    </row>
    <row r="26" spans="1:13" ht="15" customHeight="1" x14ac:dyDescent="0.3">
      <c r="A26" s="272" t="s">
        <v>405</v>
      </c>
      <c r="B26" s="272"/>
      <c r="C26" s="272"/>
      <c r="D26" s="272"/>
      <c r="E26" s="224"/>
      <c r="F26" s="209"/>
      <c r="G26" s="273">
        <f>SUM(G18:G24)</f>
        <v>1903032626</v>
      </c>
      <c r="H26" s="209"/>
      <c r="I26" s="273">
        <f>SUM(I18:I24)</f>
        <v>525233524</v>
      </c>
      <c r="J26" s="209"/>
      <c r="K26" s="273">
        <f>SUM(K18:K24)</f>
        <v>431221421</v>
      </c>
      <c r="L26" s="209"/>
      <c r="M26" s="273">
        <f>SUM(M18:M24)</f>
        <v>618941696</v>
      </c>
    </row>
    <row r="27" spans="1:13" ht="15" customHeight="1" x14ac:dyDescent="0.3">
      <c r="A27" s="264" t="s">
        <v>271</v>
      </c>
      <c r="B27" s="264"/>
      <c r="C27" s="264"/>
      <c r="D27" s="264"/>
      <c r="E27" s="224">
        <v>20</v>
      </c>
      <c r="F27" s="265"/>
      <c r="G27" s="268">
        <v>-180417117</v>
      </c>
      <c r="H27" s="266"/>
      <c r="I27" s="268">
        <v>-22481198</v>
      </c>
      <c r="J27" s="266"/>
      <c r="K27" s="268">
        <v>-25604965</v>
      </c>
      <c r="L27" s="230"/>
      <c r="M27" s="268">
        <v>-3703568.34</v>
      </c>
    </row>
    <row r="28" spans="1:13" ht="4.95" customHeight="1" x14ac:dyDescent="0.3">
      <c r="A28" s="264"/>
      <c r="B28" s="264"/>
      <c r="C28" s="264"/>
      <c r="D28" s="264"/>
      <c r="E28" s="265"/>
      <c r="F28" s="265"/>
      <c r="G28" s="225"/>
      <c r="H28" s="265"/>
      <c r="I28" s="225"/>
      <c r="J28" s="265"/>
      <c r="K28" s="225"/>
      <c r="L28" s="225"/>
      <c r="M28" s="225"/>
    </row>
    <row r="29" spans="1:13" ht="15" customHeight="1" x14ac:dyDescent="0.3">
      <c r="A29" s="272" t="s">
        <v>396</v>
      </c>
      <c r="B29" s="272"/>
      <c r="C29" s="272"/>
      <c r="D29" s="272"/>
      <c r="E29" s="224"/>
      <c r="F29" s="265"/>
      <c r="G29" s="268">
        <f>SUM(G26:G28)</f>
        <v>1722615509</v>
      </c>
      <c r="H29" s="266"/>
      <c r="I29" s="274">
        <f>SUM(I26:I28)</f>
        <v>502752326</v>
      </c>
      <c r="J29" s="266"/>
      <c r="K29" s="268">
        <f>SUM(K26:K28)</f>
        <v>405616456</v>
      </c>
      <c r="L29" s="230"/>
      <c r="M29" s="274">
        <f>SUM(M26:M28)</f>
        <v>615238127.65999997</v>
      </c>
    </row>
    <row r="30" spans="1:13" ht="6" customHeight="1" x14ac:dyDescent="0.3">
      <c r="A30" s="264"/>
      <c r="B30" s="264"/>
      <c r="C30" s="264"/>
      <c r="D30" s="264"/>
      <c r="E30" s="265"/>
      <c r="F30" s="265"/>
      <c r="G30" s="225"/>
      <c r="H30" s="265"/>
      <c r="I30" s="225"/>
      <c r="J30" s="265"/>
      <c r="K30" s="425"/>
      <c r="L30" s="225"/>
      <c r="M30" s="425"/>
    </row>
    <row r="31" spans="1:13" ht="15" customHeight="1" x14ac:dyDescent="0.3">
      <c r="A31" s="271" t="s">
        <v>272</v>
      </c>
      <c r="B31" s="271"/>
      <c r="C31" s="271"/>
      <c r="D31" s="271"/>
      <c r="E31" s="224"/>
      <c r="F31" s="266"/>
      <c r="G31" s="230"/>
      <c r="H31" s="266"/>
      <c r="I31" s="230"/>
      <c r="J31" s="266"/>
      <c r="K31" s="230"/>
      <c r="L31" s="230"/>
      <c r="M31" s="230"/>
    </row>
    <row r="32" spans="1:13" ht="15" customHeight="1" x14ac:dyDescent="0.3">
      <c r="B32" s="275" t="s">
        <v>273</v>
      </c>
      <c r="C32" s="275"/>
      <c r="D32" s="275"/>
      <c r="E32" s="224"/>
      <c r="F32" s="266"/>
      <c r="G32" s="230"/>
      <c r="H32" s="266"/>
      <c r="I32" s="230"/>
      <c r="J32" s="266"/>
      <c r="K32" s="230"/>
      <c r="L32" s="230"/>
      <c r="M32" s="230"/>
    </row>
    <row r="33" spans="1:13" ht="15" customHeight="1" x14ac:dyDescent="0.3">
      <c r="B33" s="275"/>
      <c r="C33" s="275" t="s">
        <v>274</v>
      </c>
      <c r="D33" s="275"/>
      <c r="E33" s="224"/>
      <c r="F33" s="266"/>
      <c r="G33" s="230"/>
      <c r="H33" s="266"/>
      <c r="I33" s="230"/>
      <c r="J33" s="266"/>
      <c r="K33" s="230"/>
      <c r="L33" s="230"/>
      <c r="M33" s="230"/>
    </row>
    <row r="34" spans="1:13" ht="15" customHeight="1" x14ac:dyDescent="0.3">
      <c r="B34" s="275"/>
      <c r="C34" s="276" t="s">
        <v>275</v>
      </c>
      <c r="D34" s="275"/>
      <c r="E34" s="224"/>
      <c r="F34" s="266"/>
      <c r="G34" s="230"/>
      <c r="H34" s="266"/>
      <c r="I34" s="230"/>
      <c r="J34" s="266"/>
      <c r="K34" s="230"/>
      <c r="L34" s="230"/>
      <c r="M34" s="230"/>
    </row>
    <row r="35" spans="1:13" ht="15" customHeight="1" x14ac:dyDescent="0.3">
      <c r="B35" s="275"/>
      <c r="C35" s="275"/>
      <c r="D35" s="275" t="s">
        <v>276</v>
      </c>
      <c r="E35" s="224"/>
      <c r="F35" s="266"/>
      <c r="G35" s="230">
        <v>0</v>
      </c>
      <c r="H35" s="266"/>
      <c r="I35" s="230">
        <v>5653512</v>
      </c>
      <c r="J35" s="266"/>
      <c r="K35" s="230">
        <v>0</v>
      </c>
      <c r="L35" s="230"/>
      <c r="M35" s="277">
        <v>0</v>
      </c>
    </row>
    <row r="36" spans="1:13" ht="15" customHeight="1" x14ac:dyDescent="0.3">
      <c r="B36" s="275"/>
      <c r="C36" s="275" t="s">
        <v>277</v>
      </c>
      <c r="D36" s="275"/>
      <c r="E36" s="224"/>
      <c r="F36" s="266"/>
      <c r="G36" s="230"/>
      <c r="H36" s="266"/>
      <c r="I36" s="230"/>
      <c r="J36" s="266"/>
      <c r="K36" s="230"/>
      <c r="L36" s="230"/>
      <c r="M36" s="277"/>
    </row>
    <row r="37" spans="1:13" ht="15" customHeight="1" x14ac:dyDescent="0.3">
      <c r="B37" s="264"/>
      <c r="C37" s="264"/>
      <c r="D37" s="264" t="s">
        <v>278</v>
      </c>
      <c r="E37" s="265"/>
      <c r="F37" s="265"/>
      <c r="G37" s="268">
        <v>0</v>
      </c>
      <c r="H37" s="266"/>
      <c r="I37" s="268">
        <v>-1119580</v>
      </c>
      <c r="J37" s="266"/>
      <c r="K37" s="268">
        <v>0</v>
      </c>
      <c r="L37" s="230"/>
      <c r="M37" s="274">
        <v>0</v>
      </c>
    </row>
    <row r="38" spans="1:13" ht="5.0999999999999996" customHeight="1" x14ac:dyDescent="0.3">
      <c r="A38" s="264"/>
      <c r="B38" s="264"/>
      <c r="C38" s="264"/>
      <c r="D38" s="264"/>
      <c r="E38" s="265"/>
      <c r="F38" s="265"/>
      <c r="G38" s="225"/>
      <c r="H38" s="265"/>
      <c r="I38" s="225"/>
      <c r="J38" s="265"/>
      <c r="K38" s="225"/>
      <c r="L38" s="225"/>
      <c r="M38" s="225"/>
    </row>
    <row r="39" spans="1:13" s="275" customFormat="1" ht="15" customHeight="1" x14ac:dyDescent="0.3">
      <c r="B39" s="275" t="s">
        <v>279</v>
      </c>
      <c r="E39" s="278"/>
      <c r="G39" s="421"/>
      <c r="H39" s="279"/>
      <c r="I39" s="421"/>
      <c r="J39" s="279"/>
      <c r="K39" s="421"/>
      <c r="M39" s="421"/>
    </row>
    <row r="40" spans="1:13" s="275" customFormat="1" ht="15" customHeight="1" x14ac:dyDescent="0.3">
      <c r="C40" s="275" t="s">
        <v>280</v>
      </c>
      <c r="E40" s="278"/>
      <c r="G40" s="422">
        <f>SUM(G34:G37)</f>
        <v>0</v>
      </c>
      <c r="H40" s="279"/>
      <c r="I40" s="422">
        <f>SUM(I34:I37)</f>
        <v>4533932</v>
      </c>
      <c r="J40" s="279"/>
      <c r="K40" s="422">
        <f>SUM(K34:K37)</f>
        <v>0</v>
      </c>
      <c r="M40" s="422">
        <f>SUM(M34:M37)</f>
        <v>0</v>
      </c>
    </row>
    <row r="41" spans="1:13" s="275" customFormat="1" ht="5.0999999999999996" customHeight="1" x14ac:dyDescent="0.3">
      <c r="E41" s="278"/>
      <c r="G41" s="225"/>
      <c r="H41" s="279"/>
      <c r="I41" s="225"/>
      <c r="J41" s="279"/>
      <c r="K41" s="225"/>
      <c r="M41" s="225"/>
    </row>
    <row r="42" spans="1:13" ht="15" customHeight="1" x14ac:dyDescent="0.3">
      <c r="B42" s="275" t="s">
        <v>281</v>
      </c>
      <c r="C42" s="275"/>
      <c r="D42" s="275"/>
      <c r="E42" s="224"/>
      <c r="F42" s="266"/>
      <c r="G42" s="230"/>
      <c r="H42" s="266"/>
      <c r="I42" s="230"/>
      <c r="J42" s="266"/>
      <c r="K42" s="230"/>
      <c r="L42" s="230"/>
      <c r="M42" s="230"/>
    </row>
    <row r="43" spans="1:13" ht="15" customHeight="1" x14ac:dyDescent="0.3">
      <c r="B43" s="275"/>
      <c r="C43" s="275" t="s">
        <v>274</v>
      </c>
      <c r="D43" s="275"/>
      <c r="E43" s="224"/>
      <c r="F43" s="266"/>
      <c r="G43" s="230"/>
      <c r="H43" s="266"/>
      <c r="I43" s="230"/>
      <c r="J43" s="266"/>
      <c r="K43" s="230"/>
      <c r="L43" s="230"/>
      <c r="M43" s="230"/>
    </row>
    <row r="44" spans="1:13" ht="15" customHeight="1" x14ac:dyDescent="0.3">
      <c r="B44" s="275"/>
      <c r="C44" s="276" t="s">
        <v>282</v>
      </c>
      <c r="D44" s="275"/>
      <c r="E44" s="224"/>
      <c r="F44" s="266"/>
      <c r="G44" s="230"/>
      <c r="H44" s="266"/>
      <c r="I44" s="230"/>
      <c r="J44" s="266"/>
      <c r="K44" s="230"/>
      <c r="L44" s="230"/>
      <c r="M44" s="230"/>
    </row>
    <row r="45" spans="1:13" ht="15" customHeight="1" x14ac:dyDescent="0.3">
      <c r="B45" s="275"/>
      <c r="C45" s="275"/>
      <c r="D45" s="275" t="s">
        <v>372</v>
      </c>
      <c r="E45" s="224"/>
      <c r="F45" s="266"/>
      <c r="G45" s="230">
        <v>-33163166</v>
      </c>
      <c r="H45" s="266"/>
      <c r="I45" s="277">
        <v>-21374773</v>
      </c>
      <c r="J45" s="266"/>
      <c r="K45" s="230">
        <v>-33163166</v>
      </c>
      <c r="L45" s="230"/>
      <c r="M45" s="230">
        <v>-21374773</v>
      </c>
    </row>
    <row r="46" spans="1:13" ht="15" customHeight="1" x14ac:dyDescent="0.3">
      <c r="B46" s="275"/>
      <c r="C46" s="275" t="s">
        <v>283</v>
      </c>
      <c r="D46" s="275"/>
      <c r="E46" s="224"/>
      <c r="F46" s="266"/>
      <c r="G46" s="230">
        <v>-12193130</v>
      </c>
      <c r="H46" s="266"/>
      <c r="I46" s="277">
        <v>-345798</v>
      </c>
      <c r="J46" s="266"/>
      <c r="K46" s="230">
        <v>0</v>
      </c>
      <c r="L46" s="230"/>
      <c r="M46" s="277">
        <v>0</v>
      </c>
    </row>
    <row r="47" spans="1:13" ht="13.5" customHeight="1" x14ac:dyDescent="0.3">
      <c r="A47" s="280"/>
      <c r="B47" s="281" t="s">
        <v>284</v>
      </c>
      <c r="C47" s="280"/>
      <c r="D47" s="282"/>
      <c r="E47" s="224"/>
      <c r="F47" s="266"/>
      <c r="G47" s="230"/>
      <c r="H47" s="266"/>
      <c r="I47" s="230"/>
      <c r="J47" s="266"/>
      <c r="K47" s="230"/>
      <c r="L47" s="230"/>
      <c r="M47" s="230"/>
    </row>
    <row r="48" spans="1:13" ht="13.5" customHeight="1" x14ac:dyDescent="0.3">
      <c r="A48" s="280"/>
      <c r="B48" s="281"/>
      <c r="C48" s="280" t="s">
        <v>285</v>
      </c>
      <c r="D48" s="282"/>
      <c r="E48" s="224"/>
      <c r="F48" s="266"/>
      <c r="G48" s="230"/>
      <c r="H48" s="266"/>
      <c r="I48" s="230"/>
      <c r="J48" s="266"/>
      <c r="K48" s="230"/>
      <c r="L48" s="230"/>
      <c r="M48" s="230"/>
    </row>
    <row r="49" spans="1:13" ht="13.5" customHeight="1" x14ac:dyDescent="0.3">
      <c r="A49" s="280"/>
      <c r="B49" s="281"/>
      <c r="C49" s="283" t="s">
        <v>286</v>
      </c>
      <c r="D49" s="282"/>
      <c r="E49" s="224"/>
      <c r="F49" s="266"/>
      <c r="G49" s="230">
        <v>-9278309</v>
      </c>
      <c r="H49" s="266"/>
      <c r="I49" s="230">
        <v>0</v>
      </c>
      <c r="J49" s="266"/>
      <c r="K49" s="230">
        <v>0</v>
      </c>
      <c r="L49" s="230"/>
      <c r="M49" s="230">
        <v>0</v>
      </c>
    </row>
    <row r="50" spans="1:13" ht="15" customHeight="1" x14ac:dyDescent="0.3">
      <c r="B50" s="264"/>
      <c r="C50" s="275" t="s">
        <v>277</v>
      </c>
      <c r="D50" s="264"/>
      <c r="E50" s="265"/>
      <c r="F50" s="265"/>
      <c r="G50" s="225"/>
      <c r="H50" s="265"/>
      <c r="I50" s="225"/>
      <c r="J50" s="265"/>
      <c r="K50" s="225"/>
      <c r="L50" s="225"/>
      <c r="M50" s="225"/>
    </row>
    <row r="51" spans="1:13" ht="15" customHeight="1" x14ac:dyDescent="0.3">
      <c r="B51" s="264"/>
      <c r="C51" s="264"/>
      <c r="D51" s="264" t="s">
        <v>287</v>
      </c>
      <c r="E51" s="265"/>
      <c r="F51" s="265"/>
      <c r="G51" s="268">
        <v>6632633</v>
      </c>
      <c r="H51" s="266"/>
      <c r="I51" s="274">
        <v>4274955</v>
      </c>
      <c r="J51" s="266"/>
      <c r="K51" s="268">
        <v>6632633</v>
      </c>
      <c r="L51" s="230"/>
      <c r="M51" s="268">
        <v>4274955</v>
      </c>
    </row>
    <row r="52" spans="1:13" ht="4.95" customHeight="1" x14ac:dyDescent="0.3">
      <c r="A52" s="264"/>
      <c r="B52" s="264"/>
      <c r="C52" s="264"/>
      <c r="D52" s="264"/>
      <c r="E52" s="265"/>
      <c r="F52" s="265"/>
      <c r="G52" s="225"/>
      <c r="H52" s="265"/>
      <c r="I52" s="225"/>
      <c r="J52" s="265"/>
      <c r="K52" s="225"/>
      <c r="L52" s="225"/>
      <c r="M52" s="225"/>
    </row>
    <row r="53" spans="1:13" s="275" customFormat="1" ht="15" customHeight="1" x14ac:dyDescent="0.3">
      <c r="B53" s="275" t="s">
        <v>288</v>
      </c>
      <c r="E53" s="278"/>
      <c r="G53" s="421"/>
      <c r="H53" s="279"/>
      <c r="I53" s="421"/>
      <c r="J53" s="279"/>
      <c r="K53" s="421"/>
      <c r="M53" s="421"/>
    </row>
    <row r="54" spans="1:13" s="275" customFormat="1" ht="15" customHeight="1" x14ac:dyDescent="0.3">
      <c r="C54" s="275" t="s">
        <v>274</v>
      </c>
      <c r="E54" s="278"/>
      <c r="G54" s="422">
        <f>SUM(G44:G51)</f>
        <v>-48001972</v>
      </c>
      <c r="H54" s="279"/>
      <c r="I54" s="422">
        <f>SUM(I44:I51)</f>
        <v>-17445616</v>
      </c>
      <c r="J54" s="279"/>
      <c r="K54" s="422">
        <f>SUM(K44:K51)</f>
        <v>-26530533</v>
      </c>
      <c r="M54" s="422">
        <f>SUM(M44:M51)</f>
        <v>-17099818</v>
      </c>
    </row>
    <row r="55" spans="1:13" ht="4.95" customHeight="1" x14ac:dyDescent="0.3">
      <c r="A55" s="264"/>
      <c r="B55" s="264"/>
      <c r="C55" s="264"/>
      <c r="D55" s="264"/>
      <c r="E55" s="265"/>
      <c r="F55" s="265"/>
      <c r="G55" s="225"/>
      <c r="H55" s="265"/>
      <c r="I55" s="225"/>
      <c r="J55" s="265"/>
      <c r="K55" s="225"/>
      <c r="L55" s="225"/>
      <c r="M55" s="225"/>
    </row>
    <row r="56" spans="1:13" ht="15" customHeight="1" x14ac:dyDescent="0.3">
      <c r="A56" s="270" t="s">
        <v>394</v>
      </c>
      <c r="B56" s="275"/>
      <c r="C56" s="271"/>
      <c r="D56" s="271"/>
      <c r="E56" s="224"/>
      <c r="F56" s="266"/>
      <c r="G56" s="230"/>
      <c r="H56" s="266"/>
      <c r="I56" s="230"/>
      <c r="J56" s="266"/>
      <c r="K56" s="230"/>
      <c r="L56" s="230"/>
      <c r="M56" s="230"/>
    </row>
    <row r="57" spans="1:13" ht="15" customHeight="1" x14ac:dyDescent="0.3">
      <c r="A57" s="275"/>
      <c r="B57" s="270" t="s">
        <v>289</v>
      </c>
      <c r="C57" s="284"/>
      <c r="D57" s="284"/>
      <c r="E57" s="224"/>
      <c r="F57" s="266"/>
      <c r="G57" s="268">
        <f>SUM(G54,G40)</f>
        <v>-48001972</v>
      </c>
      <c r="H57" s="266"/>
      <c r="I57" s="268">
        <f>SUM(I54,I40)</f>
        <v>-12911684</v>
      </c>
      <c r="J57" s="266"/>
      <c r="K57" s="268">
        <f>SUM(K54,K40)</f>
        <v>-26530533</v>
      </c>
      <c r="L57" s="230"/>
      <c r="M57" s="268">
        <f>SUM(M54,M40)</f>
        <v>-17099818</v>
      </c>
    </row>
    <row r="58" spans="1:13" ht="4.95" customHeight="1" x14ac:dyDescent="0.3">
      <c r="A58" s="264"/>
      <c r="B58" s="264"/>
      <c r="C58" s="264"/>
      <c r="D58" s="264"/>
      <c r="E58" s="265"/>
      <c r="F58" s="265"/>
      <c r="G58" s="225"/>
      <c r="H58" s="265"/>
      <c r="I58" s="225"/>
      <c r="J58" s="265"/>
      <c r="K58" s="225"/>
      <c r="L58" s="225"/>
      <c r="M58" s="225"/>
    </row>
    <row r="59" spans="1:13" ht="15" customHeight="1" x14ac:dyDescent="0.3">
      <c r="A59" s="270" t="s">
        <v>334</v>
      </c>
      <c r="B59" s="275"/>
      <c r="C59" s="271"/>
      <c r="D59" s="271"/>
      <c r="E59" s="224"/>
      <c r="F59" s="266"/>
      <c r="G59" s="273"/>
      <c r="H59" s="209"/>
      <c r="I59" s="273"/>
      <c r="J59" s="209"/>
      <c r="K59" s="273"/>
      <c r="L59" s="209"/>
      <c r="M59" s="273"/>
    </row>
    <row r="60" spans="1:13" ht="15" customHeight="1" thickBot="1" x14ac:dyDescent="0.35">
      <c r="A60" s="275"/>
      <c r="B60" s="270" t="s">
        <v>290</v>
      </c>
      <c r="C60" s="271"/>
      <c r="D60" s="271"/>
      <c r="E60" s="224"/>
      <c r="F60" s="266"/>
      <c r="G60" s="285">
        <f>SUM(G29,G57)</f>
        <v>1674613537</v>
      </c>
      <c r="H60" s="266"/>
      <c r="I60" s="285">
        <f>SUM(I29,I57)</f>
        <v>489840642</v>
      </c>
      <c r="J60" s="266"/>
      <c r="K60" s="285">
        <f>SUM(K29,K57)</f>
        <v>379085923</v>
      </c>
      <c r="L60" s="230"/>
      <c r="M60" s="285">
        <f>SUM(M29,M57)</f>
        <v>598138309.65999997</v>
      </c>
    </row>
    <row r="61" spans="1:13" ht="11.25" customHeight="1" thickTop="1" x14ac:dyDescent="0.3">
      <c r="A61" s="275"/>
      <c r="B61" s="270"/>
      <c r="C61" s="271"/>
      <c r="D61" s="271"/>
      <c r="E61" s="224"/>
      <c r="F61" s="266"/>
      <c r="G61" s="230"/>
      <c r="H61" s="266"/>
      <c r="I61" s="230"/>
      <c r="J61" s="266"/>
      <c r="K61" s="230"/>
      <c r="L61" s="230"/>
      <c r="M61" s="230"/>
    </row>
    <row r="62" spans="1:13" ht="21.9" customHeight="1" x14ac:dyDescent="0.3">
      <c r="A62" s="286" t="str">
        <f>'EN2-4'!A54</f>
        <v>The accompanying notes are an integral part of this interim financial information.</v>
      </c>
      <c r="B62" s="286"/>
      <c r="C62" s="286"/>
      <c r="D62" s="286"/>
      <c r="E62" s="287"/>
      <c r="F62" s="287"/>
      <c r="G62" s="288"/>
      <c r="H62" s="287"/>
      <c r="I62" s="288"/>
      <c r="J62" s="288"/>
      <c r="K62" s="288"/>
      <c r="L62" s="288"/>
      <c r="M62" s="288"/>
    </row>
    <row r="63" spans="1:13" ht="15" customHeight="1" x14ac:dyDescent="0.3">
      <c r="A63" s="289" t="str">
        <f>A1</f>
        <v>Hemaraj Land and Development Public Company Limited</v>
      </c>
      <c r="B63" s="289"/>
      <c r="C63" s="289"/>
      <c r="D63" s="289"/>
    </row>
    <row r="64" spans="1:13" ht="15" customHeight="1" x14ac:dyDescent="0.3">
      <c r="A64" s="290" t="str">
        <f>A2</f>
        <v>Statements of Comprehensive Income (Unaudited)</v>
      </c>
      <c r="B64" s="290"/>
      <c r="C64" s="290"/>
      <c r="D64" s="290"/>
    </row>
    <row r="65" spans="1:13" ht="15" customHeight="1" x14ac:dyDescent="0.3">
      <c r="A65" s="291" t="str">
        <f>A3</f>
        <v>For the three-month period ended 31 March 2018</v>
      </c>
      <c r="B65" s="291"/>
      <c r="C65" s="291"/>
      <c r="D65" s="291"/>
      <c r="E65" s="292"/>
      <c r="F65" s="292"/>
      <c r="G65" s="213"/>
      <c r="H65" s="292"/>
      <c r="I65" s="213"/>
      <c r="J65" s="213"/>
      <c r="K65" s="213"/>
      <c r="L65" s="213"/>
      <c r="M65" s="213"/>
    </row>
    <row r="68" spans="1:13" ht="15" customHeight="1" x14ac:dyDescent="0.3">
      <c r="G68" s="472" t="s">
        <v>183</v>
      </c>
      <c r="H68" s="473"/>
      <c r="I68" s="473"/>
      <c r="K68" s="472" t="s">
        <v>184</v>
      </c>
      <c r="L68" s="473"/>
      <c r="M68" s="473"/>
    </row>
    <row r="69" spans="1:13" ht="15" customHeight="1" x14ac:dyDescent="0.3">
      <c r="A69" s="209"/>
      <c r="B69" s="209"/>
      <c r="C69" s="209"/>
      <c r="D69" s="209"/>
      <c r="E69" s="209"/>
      <c r="F69" s="209"/>
      <c r="G69" s="474"/>
      <c r="H69" s="474"/>
      <c r="I69" s="474"/>
      <c r="K69" s="474" t="s">
        <v>185</v>
      </c>
      <c r="L69" s="474"/>
      <c r="M69" s="474"/>
    </row>
    <row r="70" spans="1:13" ht="15" customHeight="1" x14ac:dyDescent="0.3">
      <c r="E70" s="209"/>
      <c r="F70" s="209"/>
      <c r="G70" s="262" t="str">
        <f t="shared" ref="G70:M71" si="0">G8</f>
        <v>2018</v>
      </c>
      <c r="H70" s="262">
        <f t="shared" si="0"/>
        <v>0</v>
      </c>
      <c r="I70" s="262" t="str">
        <f t="shared" si="0"/>
        <v>2017</v>
      </c>
      <c r="J70" s="262">
        <f t="shared" si="0"/>
        <v>0</v>
      </c>
      <c r="K70" s="262" t="str">
        <f t="shared" si="0"/>
        <v>2018</v>
      </c>
      <c r="L70" s="262">
        <f t="shared" si="0"/>
        <v>0</v>
      </c>
      <c r="M70" s="262" t="str">
        <f t="shared" si="0"/>
        <v>2017</v>
      </c>
    </row>
    <row r="71" spans="1:13" ht="15" customHeight="1" x14ac:dyDescent="0.3">
      <c r="E71" s="223"/>
      <c r="F71" s="220"/>
      <c r="G71" s="293" t="str">
        <f t="shared" si="0"/>
        <v>Baht</v>
      </c>
      <c r="H71" s="293">
        <f t="shared" si="0"/>
        <v>0</v>
      </c>
      <c r="I71" s="293" t="str">
        <f t="shared" si="0"/>
        <v>Baht</v>
      </c>
      <c r="J71" s="293">
        <f t="shared" si="0"/>
        <v>0</v>
      </c>
      <c r="K71" s="293" t="str">
        <f t="shared" si="0"/>
        <v>Baht</v>
      </c>
      <c r="L71" s="293">
        <f t="shared" si="0"/>
        <v>0</v>
      </c>
      <c r="M71" s="293" t="str">
        <f t="shared" si="0"/>
        <v>Baht</v>
      </c>
    </row>
    <row r="72" spans="1:13" ht="15" customHeight="1" x14ac:dyDescent="0.3">
      <c r="A72" s="264"/>
      <c r="B72" s="264"/>
      <c r="C72" s="264"/>
      <c r="D72" s="264"/>
      <c r="E72" s="265"/>
      <c r="F72" s="265"/>
      <c r="G72" s="225"/>
      <c r="H72" s="265"/>
      <c r="I72" s="225"/>
      <c r="J72" s="265"/>
      <c r="K72" s="225"/>
      <c r="L72" s="225"/>
      <c r="M72" s="225"/>
    </row>
    <row r="73" spans="1:13" ht="15" customHeight="1" x14ac:dyDescent="0.3">
      <c r="A73" s="294" t="s">
        <v>395</v>
      </c>
      <c r="B73" s="294"/>
      <c r="C73" s="294"/>
      <c r="D73" s="294"/>
      <c r="E73" s="224"/>
      <c r="F73" s="266"/>
      <c r="G73" s="230"/>
      <c r="H73" s="266"/>
      <c r="I73" s="230"/>
      <c r="J73" s="266"/>
      <c r="K73" s="230"/>
      <c r="L73" s="230"/>
      <c r="M73" s="230"/>
    </row>
    <row r="74" spans="1:13" ht="15" customHeight="1" x14ac:dyDescent="0.3">
      <c r="A74" s="295"/>
      <c r="B74" s="295" t="s">
        <v>291</v>
      </c>
      <c r="C74" s="295"/>
      <c r="D74" s="295"/>
      <c r="E74" s="224"/>
      <c r="F74" s="266"/>
      <c r="G74" s="230">
        <v>1343452944</v>
      </c>
      <c r="H74" s="296"/>
      <c r="I74" s="277">
        <v>497861304</v>
      </c>
      <c r="J74" s="296"/>
      <c r="K74" s="230">
        <v>405616456</v>
      </c>
      <c r="L74" s="230"/>
      <c r="M74" s="277">
        <v>615238127.65999997</v>
      </c>
    </row>
    <row r="75" spans="1:13" ht="15" customHeight="1" x14ac:dyDescent="0.3">
      <c r="A75" s="295"/>
      <c r="B75" s="295" t="s">
        <v>253</v>
      </c>
      <c r="C75" s="295"/>
      <c r="D75" s="295"/>
      <c r="E75" s="224"/>
      <c r="F75" s="266"/>
      <c r="G75" s="268">
        <v>379162565</v>
      </c>
      <c r="H75" s="296"/>
      <c r="I75" s="274">
        <v>4891022</v>
      </c>
      <c r="J75" s="296"/>
      <c r="K75" s="268">
        <v>0</v>
      </c>
      <c r="L75" s="267"/>
      <c r="M75" s="274">
        <v>0</v>
      </c>
    </row>
    <row r="76" spans="1:13" ht="15" customHeight="1" x14ac:dyDescent="0.3">
      <c r="A76" s="264"/>
      <c r="B76" s="264"/>
      <c r="C76" s="264"/>
      <c r="D76" s="264"/>
      <c r="E76" s="265"/>
      <c r="F76" s="265"/>
      <c r="G76" s="225"/>
      <c r="H76" s="265"/>
      <c r="I76" s="225"/>
      <c r="J76" s="265"/>
      <c r="K76" s="225"/>
      <c r="L76" s="225"/>
      <c r="M76" s="225"/>
    </row>
    <row r="77" spans="1:13" ht="15" customHeight="1" thickBot="1" x14ac:dyDescent="0.35">
      <c r="A77" s="272" t="s">
        <v>396</v>
      </c>
      <c r="B77" s="272"/>
      <c r="C77" s="272"/>
      <c r="D77" s="272"/>
      <c r="E77" s="224"/>
      <c r="F77" s="266"/>
      <c r="G77" s="285">
        <f>SUM(G74:G76)</f>
        <v>1722615509</v>
      </c>
      <c r="H77" s="266"/>
      <c r="I77" s="285">
        <f>SUM(I74:I76)</f>
        <v>502752326</v>
      </c>
      <c r="J77" s="266"/>
      <c r="K77" s="285">
        <f>SUM(K74:K76)</f>
        <v>405616456</v>
      </c>
      <c r="L77" s="230"/>
      <c r="M77" s="285">
        <f>SUM(M74:M76)</f>
        <v>615238127.65999997</v>
      </c>
    </row>
    <row r="78" spans="1:13" ht="15" customHeight="1" thickTop="1" x14ac:dyDescent="0.3">
      <c r="A78" s="264"/>
      <c r="B78" s="264"/>
      <c r="C78" s="264"/>
      <c r="D78" s="264"/>
      <c r="E78" s="265"/>
      <c r="F78" s="265"/>
      <c r="G78" s="225"/>
      <c r="H78" s="265"/>
      <c r="I78" s="225"/>
      <c r="J78" s="225"/>
      <c r="K78" s="225"/>
      <c r="L78" s="225"/>
      <c r="M78" s="225"/>
    </row>
    <row r="79" spans="1:13" ht="15" customHeight="1" x14ac:dyDescent="0.3">
      <c r="A79" s="271" t="s">
        <v>397</v>
      </c>
      <c r="B79" s="271"/>
      <c r="C79" s="271"/>
      <c r="D79" s="271"/>
      <c r="E79" s="224"/>
      <c r="F79" s="266"/>
      <c r="G79" s="230"/>
      <c r="H79" s="266"/>
      <c r="I79" s="230"/>
      <c r="J79" s="230"/>
      <c r="K79" s="230"/>
      <c r="L79" s="230"/>
      <c r="M79" s="230"/>
    </row>
    <row r="80" spans="1:13" ht="15" customHeight="1" x14ac:dyDescent="0.3">
      <c r="A80" s="271" t="s">
        <v>292</v>
      </c>
      <c r="B80" s="271"/>
      <c r="C80" s="271"/>
      <c r="D80" s="271"/>
      <c r="E80" s="224"/>
      <c r="F80" s="266"/>
      <c r="G80" s="230"/>
      <c r="H80" s="266"/>
      <c r="I80" s="230"/>
      <c r="J80" s="266"/>
      <c r="K80" s="230"/>
      <c r="L80" s="230"/>
      <c r="M80" s="230"/>
    </row>
    <row r="81" spans="1:13" ht="15" customHeight="1" x14ac:dyDescent="0.3">
      <c r="A81" s="295"/>
      <c r="B81" s="295" t="s">
        <v>291</v>
      </c>
      <c r="C81" s="295"/>
      <c r="D81" s="295"/>
      <c r="E81" s="224"/>
      <c r="F81" s="266"/>
      <c r="G81" s="230">
        <v>1298234465</v>
      </c>
      <c r="H81" s="296"/>
      <c r="I81" s="230">
        <v>484949620</v>
      </c>
      <c r="J81" s="296"/>
      <c r="K81" s="230">
        <v>379085923</v>
      </c>
      <c r="L81" s="230"/>
      <c r="M81" s="230">
        <v>598138309.65999997</v>
      </c>
    </row>
    <row r="82" spans="1:13" ht="15" customHeight="1" x14ac:dyDescent="0.3">
      <c r="A82" s="295"/>
      <c r="B82" s="295" t="s">
        <v>253</v>
      </c>
      <c r="C82" s="295"/>
      <c r="D82" s="295"/>
      <c r="E82" s="224"/>
      <c r="F82" s="266"/>
      <c r="G82" s="268">
        <v>376379072</v>
      </c>
      <c r="H82" s="266"/>
      <c r="I82" s="268">
        <v>4891022</v>
      </c>
      <c r="J82" s="266"/>
      <c r="K82" s="268">
        <v>0</v>
      </c>
      <c r="L82" s="267"/>
      <c r="M82" s="268">
        <v>0</v>
      </c>
    </row>
    <row r="83" spans="1:13" ht="15" customHeight="1" x14ac:dyDescent="0.3">
      <c r="A83" s="264"/>
      <c r="B83" s="264"/>
      <c r="C83" s="264"/>
      <c r="D83" s="264"/>
      <c r="E83" s="265"/>
      <c r="F83" s="265"/>
      <c r="G83" s="225"/>
      <c r="H83" s="265"/>
      <c r="I83" s="225"/>
      <c r="J83" s="265"/>
      <c r="K83" s="225"/>
      <c r="L83" s="225"/>
      <c r="M83" s="225"/>
    </row>
    <row r="84" spans="1:13" ht="15" customHeight="1" x14ac:dyDescent="0.3">
      <c r="A84" s="297" t="str">
        <f>A59</f>
        <v xml:space="preserve">Total comprehensive income </v>
      </c>
      <c r="B84" s="271"/>
      <c r="C84" s="271"/>
      <c r="D84" s="271"/>
      <c r="E84" s="224"/>
      <c r="F84" s="266"/>
      <c r="G84" s="273"/>
      <c r="H84" s="209"/>
      <c r="I84" s="273"/>
      <c r="J84" s="209"/>
      <c r="K84" s="273"/>
      <c r="L84" s="209"/>
      <c r="M84" s="273"/>
    </row>
    <row r="85" spans="1:13" ht="15" customHeight="1" thickBot="1" x14ac:dyDescent="0.35">
      <c r="A85" s="271"/>
      <c r="B85" s="297" t="str">
        <f>B60</f>
        <v>for the period</v>
      </c>
      <c r="C85" s="271"/>
      <c r="D85" s="271"/>
      <c r="E85" s="224"/>
      <c r="F85" s="266"/>
      <c r="G85" s="285">
        <f>SUM(G81:G83)</f>
        <v>1674613537</v>
      </c>
      <c r="H85" s="266"/>
      <c r="I85" s="285">
        <f>SUM(I81:I83)</f>
        <v>489840642</v>
      </c>
      <c r="J85" s="266"/>
      <c r="K85" s="285">
        <f>SUM(K81:K83)</f>
        <v>379085923</v>
      </c>
      <c r="L85" s="230"/>
      <c r="M85" s="285">
        <f>SUM(M81:M83)</f>
        <v>598138309.65999997</v>
      </c>
    </row>
    <row r="86" spans="1:13" ht="15" customHeight="1" thickTop="1" x14ac:dyDescent="0.3">
      <c r="A86" s="271"/>
      <c r="B86" s="271"/>
      <c r="C86" s="271"/>
      <c r="D86" s="271"/>
      <c r="E86" s="224"/>
      <c r="F86" s="266"/>
      <c r="G86" s="230"/>
      <c r="H86" s="266"/>
      <c r="I86" s="230"/>
      <c r="J86" s="266"/>
      <c r="K86" s="230"/>
      <c r="L86" s="230"/>
      <c r="M86" s="230"/>
    </row>
    <row r="87" spans="1:13" ht="15" customHeight="1" x14ac:dyDescent="0.3">
      <c r="A87" s="294" t="s">
        <v>398</v>
      </c>
      <c r="B87" s="294"/>
      <c r="C87" s="294"/>
      <c r="D87" s="294"/>
      <c r="E87" s="224"/>
      <c r="F87" s="266"/>
      <c r="G87" s="230"/>
      <c r="H87" s="266"/>
      <c r="I87" s="230"/>
      <c r="J87" s="266"/>
      <c r="K87" s="230"/>
      <c r="L87" s="230"/>
      <c r="M87" s="230"/>
    </row>
    <row r="88" spans="1:13" ht="15" customHeight="1" x14ac:dyDescent="0.3">
      <c r="A88" s="207" t="s">
        <v>293</v>
      </c>
      <c r="B88" s="207" t="s">
        <v>294</v>
      </c>
      <c r="C88" s="207"/>
      <c r="D88" s="207"/>
      <c r="E88" s="224"/>
      <c r="F88" s="266"/>
      <c r="G88" s="230"/>
      <c r="H88" s="266"/>
      <c r="I88" s="230"/>
      <c r="J88" s="266"/>
      <c r="K88" s="230"/>
      <c r="L88" s="230"/>
      <c r="M88" s="230"/>
    </row>
    <row r="89" spans="1:13" ht="15" customHeight="1" thickBot="1" x14ac:dyDescent="0.35">
      <c r="A89" s="298"/>
      <c r="B89" s="298" t="s">
        <v>399</v>
      </c>
      <c r="C89" s="298"/>
      <c r="D89" s="298"/>
      <c r="E89" s="224"/>
      <c r="F89" s="266"/>
      <c r="G89" s="432">
        <v>0.13842629266049905</v>
      </c>
      <c r="H89" s="433"/>
      <c r="I89" s="432">
        <v>4.9968090303070416E-2</v>
      </c>
      <c r="J89" s="433"/>
      <c r="K89" s="432">
        <v>4.1793784067341654E-2</v>
      </c>
      <c r="L89" s="434"/>
      <c r="M89" s="432">
        <v>6.1630791814656485E-2</v>
      </c>
    </row>
    <row r="90" spans="1:13" ht="15" customHeight="1" thickTop="1" x14ac:dyDescent="0.3">
      <c r="A90" s="298"/>
      <c r="B90" s="298"/>
      <c r="C90" s="298"/>
      <c r="D90" s="298"/>
      <c r="E90" s="224"/>
      <c r="F90" s="266"/>
      <c r="G90" s="230"/>
      <c r="H90" s="299"/>
      <c r="I90" s="230"/>
      <c r="J90" s="299"/>
      <c r="K90" s="230"/>
      <c r="L90" s="300"/>
      <c r="M90" s="230"/>
    </row>
    <row r="91" spans="1:13" ht="15" customHeight="1" x14ac:dyDescent="0.3">
      <c r="A91" s="298"/>
      <c r="B91" s="298"/>
      <c r="C91" s="298"/>
      <c r="D91" s="298"/>
      <c r="E91" s="224"/>
      <c r="F91" s="266"/>
      <c r="G91" s="423"/>
      <c r="H91" s="299"/>
      <c r="I91" s="423"/>
      <c r="J91" s="299"/>
      <c r="K91" s="230"/>
      <c r="L91" s="300"/>
      <c r="M91" s="230"/>
    </row>
    <row r="92" spans="1:13" ht="15" customHeight="1" x14ac:dyDescent="0.3">
      <c r="A92" s="298"/>
      <c r="B92" s="298"/>
      <c r="C92" s="298"/>
      <c r="D92" s="298"/>
      <c r="E92" s="224"/>
      <c r="F92" s="266"/>
      <c r="G92" s="423"/>
      <c r="H92" s="299"/>
      <c r="I92" s="423"/>
      <c r="J92" s="299"/>
      <c r="K92" s="230"/>
      <c r="L92" s="300"/>
      <c r="M92" s="230"/>
    </row>
    <row r="93" spans="1:13" ht="15" customHeight="1" x14ac:dyDescent="0.3">
      <c r="A93" s="298"/>
      <c r="B93" s="298"/>
      <c r="C93" s="298"/>
      <c r="D93" s="298"/>
      <c r="E93" s="224"/>
      <c r="F93" s="266"/>
      <c r="G93" s="423"/>
      <c r="H93" s="299"/>
      <c r="I93" s="423"/>
      <c r="J93" s="299"/>
      <c r="K93" s="230"/>
      <c r="L93" s="300"/>
      <c r="M93" s="230"/>
    </row>
    <row r="94" spans="1:13" ht="15" customHeight="1" x14ac:dyDescent="0.3">
      <c r="A94" s="298"/>
      <c r="B94" s="298"/>
      <c r="C94" s="298"/>
      <c r="D94" s="298"/>
      <c r="E94" s="224"/>
      <c r="F94" s="266"/>
      <c r="G94" s="423"/>
      <c r="H94" s="299"/>
      <c r="I94" s="423"/>
      <c r="J94" s="299"/>
      <c r="K94" s="230"/>
      <c r="L94" s="300"/>
      <c r="M94" s="230"/>
    </row>
    <row r="95" spans="1:13" ht="15" customHeight="1" x14ac:dyDescent="0.3">
      <c r="A95" s="298"/>
      <c r="B95" s="298"/>
      <c r="C95" s="298"/>
      <c r="D95" s="298"/>
      <c r="E95" s="224"/>
      <c r="F95" s="266"/>
      <c r="G95" s="423"/>
      <c r="H95" s="299"/>
      <c r="I95" s="423"/>
      <c r="J95" s="299"/>
      <c r="K95" s="230"/>
      <c r="L95" s="300"/>
      <c r="M95" s="230"/>
    </row>
    <row r="96" spans="1:13" ht="15" customHeight="1" x14ac:dyDescent="0.3">
      <c r="A96" s="298"/>
      <c r="B96" s="298"/>
      <c r="C96" s="298"/>
      <c r="D96" s="298"/>
      <c r="E96" s="224"/>
      <c r="F96" s="266"/>
      <c r="G96" s="423"/>
      <c r="H96" s="299"/>
      <c r="I96" s="423"/>
      <c r="J96" s="299"/>
      <c r="K96" s="230"/>
      <c r="L96" s="300"/>
      <c r="M96" s="230"/>
    </row>
    <row r="97" spans="1:13" ht="15" customHeight="1" x14ac:dyDescent="0.3">
      <c r="A97" s="298"/>
      <c r="B97" s="298"/>
      <c r="C97" s="298"/>
      <c r="D97" s="298"/>
      <c r="E97" s="224"/>
      <c r="F97" s="266"/>
      <c r="G97" s="423"/>
      <c r="H97" s="299"/>
      <c r="I97" s="423"/>
      <c r="J97" s="299"/>
      <c r="K97" s="230"/>
      <c r="L97" s="300"/>
      <c r="M97" s="230"/>
    </row>
    <row r="98" spans="1:13" ht="15" customHeight="1" x14ac:dyDescent="0.3">
      <c r="A98" s="298"/>
      <c r="B98" s="298"/>
      <c r="C98" s="298"/>
      <c r="D98" s="298"/>
      <c r="E98" s="224"/>
      <c r="F98" s="266"/>
      <c r="G98" s="423"/>
      <c r="H98" s="299"/>
      <c r="I98" s="423"/>
      <c r="J98" s="299"/>
      <c r="K98" s="230"/>
      <c r="L98" s="300"/>
      <c r="M98" s="230"/>
    </row>
    <row r="99" spans="1:13" ht="15" customHeight="1" x14ac:dyDescent="0.3">
      <c r="A99" s="298"/>
      <c r="B99" s="298"/>
      <c r="C99" s="298"/>
      <c r="D99" s="298"/>
      <c r="E99" s="224"/>
      <c r="F99" s="266"/>
      <c r="G99" s="423"/>
      <c r="H99" s="299"/>
      <c r="I99" s="423"/>
      <c r="J99" s="299"/>
      <c r="K99" s="230"/>
      <c r="L99" s="300"/>
      <c r="M99" s="230"/>
    </row>
    <row r="100" spans="1:13" ht="15" customHeight="1" x14ac:dyDescent="0.3">
      <c r="A100" s="298"/>
      <c r="B100" s="298"/>
      <c r="C100" s="298"/>
      <c r="D100" s="298"/>
      <c r="E100" s="224"/>
      <c r="F100" s="266"/>
      <c r="G100" s="423"/>
      <c r="H100" s="299"/>
      <c r="I100" s="423"/>
      <c r="J100" s="299"/>
      <c r="K100" s="230"/>
      <c r="L100" s="300"/>
      <c r="M100" s="230"/>
    </row>
    <row r="101" spans="1:13" ht="15" customHeight="1" x14ac:dyDescent="0.3">
      <c r="A101" s="298"/>
      <c r="B101" s="298"/>
      <c r="C101" s="298"/>
      <c r="D101" s="298"/>
      <c r="E101" s="224"/>
      <c r="F101" s="266"/>
      <c r="G101" s="423"/>
      <c r="H101" s="299"/>
      <c r="I101" s="423"/>
      <c r="J101" s="299"/>
      <c r="K101" s="230"/>
      <c r="L101" s="300"/>
      <c r="M101" s="230"/>
    </row>
    <row r="102" spans="1:13" ht="15" customHeight="1" x14ac:dyDescent="0.3">
      <c r="A102" s="298"/>
      <c r="B102" s="298"/>
      <c r="C102" s="298"/>
      <c r="D102" s="298"/>
      <c r="E102" s="224"/>
      <c r="F102" s="266"/>
      <c r="G102" s="423"/>
      <c r="H102" s="299"/>
      <c r="I102" s="423"/>
      <c r="J102" s="299"/>
      <c r="K102" s="230"/>
      <c r="L102" s="300"/>
      <c r="M102" s="230"/>
    </row>
    <row r="103" spans="1:13" ht="15" customHeight="1" x14ac:dyDescent="0.3">
      <c r="A103" s="298"/>
      <c r="B103" s="298"/>
      <c r="C103" s="298"/>
      <c r="D103" s="298"/>
      <c r="E103" s="224"/>
      <c r="F103" s="266"/>
      <c r="G103" s="423"/>
      <c r="H103" s="299"/>
      <c r="I103" s="423"/>
      <c r="J103" s="299"/>
      <c r="K103" s="230"/>
      <c r="L103" s="300"/>
      <c r="M103" s="230"/>
    </row>
    <row r="104" spans="1:13" ht="15" customHeight="1" x14ac:dyDescent="0.3">
      <c r="A104" s="298"/>
      <c r="B104" s="298"/>
      <c r="C104" s="298"/>
      <c r="D104" s="298"/>
      <c r="E104" s="224"/>
      <c r="F104" s="266"/>
      <c r="G104" s="423"/>
      <c r="H104" s="299"/>
      <c r="I104" s="423"/>
      <c r="J104" s="299"/>
      <c r="K104" s="230"/>
      <c r="L104" s="300"/>
      <c r="M104" s="230"/>
    </row>
    <row r="105" spans="1:13" ht="15" customHeight="1" x14ac:dyDescent="0.3">
      <c r="A105" s="298"/>
      <c r="B105" s="298"/>
      <c r="C105" s="298"/>
      <c r="D105" s="298"/>
      <c r="E105" s="224"/>
      <c r="F105" s="266"/>
      <c r="G105" s="423"/>
      <c r="H105" s="299"/>
      <c r="I105" s="423"/>
      <c r="J105" s="299"/>
      <c r="K105" s="230"/>
      <c r="L105" s="300"/>
      <c r="M105" s="230"/>
    </row>
    <row r="106" spans="1:13" ht="15" customHeight="1" x14ac:dyDescent="0.3">
      <c r="A106" s="298"/>
      <c r="B106" s="298"/>
      <c r="C106" s="298"/>
      <c r="D106" s="298"/>
      <c r="E106" s="224"/>
      <c r="F106" s="266"/>
      <c r="G106" s="423"/>
      <c r="H106" s="299"/>
      <c r="I106" s="423"/>
      <c r="J106" s="299"/>
      <c r="K106" s="230"/>
      <c r="L106" s="300"/>
      <c r="M106" s="230"/>
    </row>
    <row r="107" spans="1:13" ht="15" customHeight="1" x14ac:dyDescent="0.3">
      <c r="A107" s="298"/>
      <c r="B107" s="298"/>
      <c r="C107" s="298"/>
      <c r="D107" s="298"/>
      <c r="E107" s="224"/>
      <c r="F107" s="266"/>
      <c r="G107" s="423"/>
      <c r="H107" s="299"/>
      <c r="I107" s="423"/>
      <c r="J107" s="299"/>
      <c r="K107" s="230"/>
      <c r="L107" s="300"/>
      <c r="M107" s="230"/>
    </row>
    <row r="108" spans="1:13" ht="15" customHeight="1" x14ac:dyDescent="0.3">
      <c r="A108" s="298"/>
      <c r="B108" s="298"/>
      <c r="C108" s="298"/>
      <c r="D108" s="298"/>
      <c r="E108" s="224"/>
      <c r="F108" s="266"/>
      <c r="G108" s="423"/>
      <c r="H108" s="299"/>
      <c r="I108" s="423"/>
      <c r="J108" s="299"/>
      <c r="K108" s="230"/>
      <c r="L108" s="300"/>
      <c r="M108" s="230"/>
    </row>
    <row r="109" spans="1:13" ht="15" customHeight="1" x14ac:dyDescent="0.3">
      <c r="A109" s="298"/>
      <c r="B109" s="298"/>
      <c r="C109" s="298"/>
      <c r="D109" s="298"/>
      <c r="E109" s="224"/>
      <c r="F109" s="266"/>
      <c r="G109" s="423"/>
      <c r="H109" s="299"/>
      <c r="I109" s="423"/>
      <c r="J109" s="299"/>
      <c r="K109" s="230"/>
      <c r="L109" s="300"/>
      <c r="M109" s="230"/>
    </row>
    <row r="110" spans="1:13" ht="15" customHeight="1" x14ac:dyDescent="0.3">
      <c r="A110" s="298"/>
      <c r="B110" s="298"/>
      <c r="C110" s="298"/>
      <c r="D110" s="298"/>
      <c r="E110" s="224"/>
      <c r="F110" s="266"/>
      <c r="G110" s="423"/>
      <c r="H110" s="299"/>
      <c r="I110" s="423"/>
      <c r="J110" s="299"/>
      <c r="K110" s="230"/>
      <c r="L110" s="300"/>
      <c r="M110" s="230"/>
    </row>
    <row r="111" spans="1:13" ht="15" customHeight="1" x14ac:dyDescent="0.3">
      <c r="A111" s="298"/>
      <c r="B111" s="298"/>
      <c r="C111" s="298"/>
      <c r="D111" s="298"/>
      <c r="E111" s="224"/>
      <c r="F111" s="266"/>
      <c r="G111" s="423"/>
      <c r="H111" s="299"/>
      <c r="I111" s="423"/>
      <c r="J111" s="299"/>
      <c r="K111" s="230"/>
      <c r="L111" s="300"/>
      <c r="M111" s="230"/>
    </row>
    <row r="112" spans="1:13" ht="15" customHeight="1" x14ac:dyDescent="0.3">
      <c r="A112" s="298"/>
      <c r="B112" s="298"/>
      <c r="C112" s="298"/>
      <c r="D112" s="298"/>
      <c r="E112" s="224"/>
      <c r="F112" s="266"/>
      <c r="G112" s="423"/>
      <c r="H112" s="299"/>
      <c r="I112" s="423"/>
      <c r="J112" s="299"/>
      <c r="K112" s="230"/>
      <c r="L112" s="300"/>
      <c r="M112" s="230"/>
    </row>
    <row r="113" spans="1:13" ht="15" customHeight="1" x14ac:dyDescent="0.3">
      <c r="A113" s="298"/>
      <c r="B113" s="298"/>
      <c r="C113" s="298"/>
      <c r="D113" s="298"/>
      <c r="E113" s="224"/>
      <c r="F113" s="266"/>
      <c r="G113" s="423"/>
      <c r="H113" s="299"/>
      <c r="I113" s="423"/>
      <c r="J113" s="299"/>
      <c r="K113" s="230"/>
      <c r="L113" s="300"/>
      <c r="M113" s="230"/>
    </row>
    <row r="114" spans="1:13" ht="15" customHeight="1" x14ac:dyDescent="0.3">
      <c r="A114" s="298"/>
      <c r="B114" s="298"/>
      <c r="C114" s="298"/>
      <c r="D114" s="298"/>
      <c r="E114" s="224"/>
      <c r="F114" s="266"/>
      <c r="G114" s="423"/>
      <c r="H114" s="299"/>
      <c r="I114" s="423"/>
      <c r="J114" s="299"/>
      <c r="K114" s="230"/>
      <c r="L114" s="300"/>
      <c r="M114" s="230"/>
    </row>
    <row r="115" spans="1:13" ht="15" customHeight="1" x14ac:dyDescent="0.3">
      <c r="A115" s="298"/>
      <c r="B115" s="298"/>
      <c r="C115" s="298"/>
      <c r="D115" s="298"/>
      <c r="E115" s="224"/>
      <c r="F115" s="266"/>
      <c r="G115" s="423"/>
      <c r="H115" s="299"/>
      <c r="I115" s="423"/>
      <c r="J115" s="299"/>
      <c r="K115" s="230"/>
      <c r="L115" s="300"/>
      <c r="M115" s="230"/>
    </row>
    <row r="116" spans="1:13" ht="15" customHeight="1" x14ac:dyDescent="0.3">
      <c r="A116" s="298"/>
      <c r="B116" s="298"/>
      <c r="C116" s="298"/>
      <c r="D116" s="298"/>
      <c r="E116" s="224"/>
      <c r="F116" s="266"/>
      <c r="G116" s="423"/>
      <c r="H116" s="299"/>
      <c r="I116" s="423"/>
      <c r="J116" s="299"/>
      <c r="K116" s="230"/>
      <c r="L116" s="300"/>
      <c r="M116" s="230"/>
    </row>
    <row r="117" spans="1:13" ht="6.75" customHeight="1" x14ac:dyDescent="0.3">
      <c r="A117" s="298"/>
      <c r="B117" s="298"/>
      <c r="C117" s="298"/>
      <c r="D117" s="298"/>
      <c r="E117" s="224"/>
      <c r="F117" s="266"/>
      <c r="G117" s="423"/>
      <c r="H117" s="299"/>
      <c r="I117" s="423"/>
      <c r="J117" s="299"/>
      <c r="K117" s="230"/>
      <c r="L117" s="300"/>
      <c r="M117" s="230"/>
    </row>
    <row r="118" spans="1:13" ht="21.9" customHeight="1" x14ac:dyDescent="0.3">
      <c r="A118" s="286" t="str">
        <f>A62</f>
        <v>The accompanying notes are an integral part of this interim financial information.</v>
      </c>
      <c r="B118" s="286"/>
      <c r="C118" s="286"/>
      <c r="D118" s="286"/>
      <c r="E118" s="287"/>
      <c r="F118" s="287"/>
      <c r="G118" s="288"/>
      <c r="H118" s="287"/>
      <c r="I118" s="288"/>
      <c r="J118" s="288"/>
      <c r="K118" s="288"/>
      <c r="L118" s="288"/>
      <c r="M118" s="288"/>
    </row>
    <row r="119" spans="1:13" s="207" customFormat="1" ht="15" customHeight="1" x14ac:dyDescent="0.3">
      <c r="G119" s="424"/>
      <c r="I119" s="424"/>
      <c r="K119" s="424"/>
      <c r="M119" s="424"/>
    </row>
    <row r="122" spans="1:13" ht="15" customHeight="1" x14ac:dyDescent="0.3">
      <c r="I122" s="230"/>
      <c r="J122" s="230"/>
      <c r="K122" s="230"/>
      <c r="L122" s="230"/>
      <c r="M122" s="230"/>
    </row>
  </sheetData>
  <mergeCells count="4">
    <mergeCell ref="G6:I7"/>
    <mergeCell ref="K6:M7"/>
    <mergeCell ref="G68:I69"/>
    <mergeCell ref="K68:M69"/>
  </mergeCells>
  <pageMargins left="0.9" right="0.5" top="0.5" bottom="0.6" header="0.49" footer="0.4"/>
  <pageSetup paperSize="9" scale="91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62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AB47"/>
  <sheetViews>
    <sheetView view="pageBreakPreview" zoomScaleNormal="100" zoomScaleSheetLayoutView="100" workbookViewId="0">
      <selection activeCell="O88" sqref="O88"/>
    </sheetView>
  </sheetViews>
  <sheetFormatPr defaultColWidth="9.109375" defaultRowHeight="15" customHeight="1" x14ac:dyDescent="0.3"/>
  <cols>
    <col min="1" max="3" width="1.44140625" style="306" customWidth="1"/>
    <col min="4" max="4" width="24.88671875" style="306" customWidth="1"/>
    <col min="5" max="5" width="2.33203125" style="306" customWidth="1"/>
    <col min="6" max="6" width="10.5546875" style="305" customWidth="1"/>
    <col min="7" max="7" width="0.5546875" style="305" customWidth="1"/>
    <col min="8" max="8" width="9.6640625" style="305" customWidth="1"/>
    <col min="9" max="9" width="0.5546875" style="305" customWidth="1"/>
    <col min="10" max="10" width="10.5546875" style="331" customWidth="1"/>
    <col min="11" max="11" width="0.5546875" style="305" customWidth="1"/>
    <col min="12" max="12" width="11.88671875" style="331" customWidth="1"/>
    <col min="13" max="13" width="0.5546875" style="303" customWidth="1"/>
    <col min="14" max="14" width="9.5546875" style="305" customWidth="1"/>
    <col min="15" max="15" width="0.5546875" style="303" customWidth="1"/>
    <col min="16" max="16" width="9.5546875" style="305" customWidth="1"/>
    <col min="17" max="17" width="0.5546875" style="305" customWidth="1"/>
    <col min="18" max="18" width="8.6640625" style="305" customWidth="1"/>
    <col min="19" max="19" width="0.5546875" style="305" customWidth="1"/>
    <col min="20" max="20" width="11.44140625" style="305" bestFit="1" customWidth="1"/>
    <col min="21" max="21" width="0.5546875" style="305" customWidth="1"/>
    <col min="22" max="22" width="11.109375" style="305" bestFit="1" customWidth="1"/>
    <col min="23" max="23" width="0.5546875" style="305" customWidth="1"/>
    <col min="24" max="24" width="11.44140625" style="305" customWidth="1"/>
    <col min="25" max="25" width="0.5546875" style="305" customWidth="1"/>
    <col min="26" max="26" width="10.6640625" style="305" customWidth="1"/>
    <col min="27" max="27" width="0.5546875" style="305" customWidth="1"/>
    <col min="28" max="28" width="11.88671875" style="305" customWidth="1"/>
    <col min="29" max="16384" width="9.109375" style="306"/>
  </cols>
  <sheetData>
    <row r="1" spans="1:28" ht="15" customHeight="1" x14ac:dyDescent="0.3">
      <c r="A1" s="301" t="s">
        <v>180</v>
      </c>
      <c r="B1" s="301"/>
      <c r="C1" s="301"/>
      <c r="D1" s="301"/>
      <c r="E1" s="301"/>
      <c r="F1" s="302"/>
      <c r="G1" s="302"/>
      <c r="H1" s="302"/>
      <c r="I1" s="303"/>
      <c r="J1" s="304"/>
      <c r="K1" s="303"/>
      <c r="L1" s="304"/>
    </row>
    <row r="2" spans="1:28" ht="15" customHeight="1" x14ac:dyDescent="0.3">
      <c r="A2" s="301" t="s">
        <v>295</v>
      </c>
      <c r="B2" s="301"/>
      <c r="C2" s="301"/>
      <c r="D2" s="301"/>
      <c r="E2" s="301"/>
      <c r="F2" s="302"/>
      <c r="G2" s="302"/>
      <c r="H2" s="302"/>
      <c r="I2" s="303"/>
      <c r="J2" s="304"/>
      <c r="K2" s="303"/>
      <c r="L2" s="304"/>
    </row>
    <row r="3" spans="1:28" ht="15" customHeight="1" x14ac:dyDescent="0.3">
      <c r="A3" s="444" t="str">
        <f>'EN5-6'!A3</f>
        <v>For the three-month period ended 31 March 2018</v>
      </c>
      <c r="B3" s="444"/>
      <c r="C3" s="444"/>
      <c r="D3" s="444"/>
      <c r="E3" s="444"/>
      <c r="F3" s="259"/>
      <c r="G3" s="259"/>
      <c r="H3" s="259"/>
      <c r="I3" s="308"/>
      <c r="J3" s="309"/>
      <c r="K3" s="308"/>
      <c r="L3" s="309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</row>
    <row r="4" spans="1:28" ht="15" customHeight="1" x14ac:dyDescent="0.3">
      <c r="A4" s="445"/>
      <c r="B4" s="445"/>
      <c r="C4" s="445"/>
      <c r="D4" s="445"/>
      <c r="E4" s="445"/>
      <c r="F4" s="303"/>
      <c r="G4" s="303"/>
      <c r="H4" s="303"/>
      <c r="I4" s="303"/>
      <c r="J4" s="304"/>
      <c r="K4" s="303"/>
      <c r="L4" s="304"/>
      <c r="N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</row>
    <row r="5" spans="1:28" ht="15" customHeight="1" x14ac:dyDescent="0.3">
      <c r="A5" s="310"/>
      <c r="B5" s="310"/>
      <c r="C5" s="310"/>
      <c r="D5" s="310"/>
      <c r="E5" s="310"/>
      <c r="F5" s="303"/>
      <c r="G5" s="303"/>
      <c r="H5" s="303"/>
      <c r="I5" s="303"/>
      <c r="J5" s="304"/>
      <c r="K5" s="303"/>
      <c r="L5" s="304"/>
    </row>
    <row r="6" spans="1:28" s="313" customFormat="1" ht="15" customHeight="1" x14ac:dyDescent="0.3">
      <c r="A6" s="311"/>
      <c r="B6" s="311"/>
      <c r="C6" s="311"/>
      <c r="D6" s="311"/>
      <c r="E6" s="312"/>
      <c r="F6" s="475" t="s">
        <v>296</v>
      </c>
      <c r="G6" s="475"/>
      <c r="H6" s="475"/>
      <c r="I6" s="475"/>
      <c r="J6" s="475"/>
      <c r="K6" s="475"/>
      <c r="L6" s="475"/>
      <c r="M6" s="475"/>
      <c r="N6" s="475"/>
      <c r="O6" s="475"/>
      <c r="P6" s="475"/>
      <c r="Q6" s="475"/>
      <c r="R6" s="475"/>
      <c r="S6" s="475"/>
      <c r="T6" s="475"/>
      <c r="U6" s="475"/>
      <c r="V6" s="475"/>
      <c r="W6" s="475"/>
      <c r="X6" s="475"/>
      <c r="Y6" s="475"/>
      <c r="Z6" s="475"/>
      <c r="AA6" s="475"/>
      <c r="AB6" s="475"/>
    </row>
    <row r="7" spans="1:28" s="313" customFormat="1" ht="15" customHeight="1" x14ac:dyDescent="0.3">
      <c r="A7" s="311"/>
      <c r="B7" s="311"/>
      <c r="C7" s="311"/>
      <c r="D7" s="311"/>
      <c r="E7" s="312"/>
      <c r="F7" s="476" t="s">
        <v>297</v>
      </c>
      <c r="G7" s="476"/>
      <c r="H7" s="476"/>
      <c r="I7" s="476"/>
      <c r="J7" s="476"/>
      <c r="K7" s="476"/>
      <c r="L7" s="476"/>
      <c r="M7" s="476"/>
      <c r="N7" s="476"/>
      <c r="O7" s="476"/>
      <c r="P7" s="476"/>
      <c r="Q7" s="476"/>
      <c r="R7" s="476"/>
      <c r="S7" s="476"/>
      <c r="T7" s="476"/>
      <c r="U7" s="476"/>
      <c r="V7" s="476"/>
      <c r="W7" s="476"/>
      <c r="X7" s="476"/>
      <c r="Y7" s="314"/>
      <c r="Z7" s="314"/>
      <c r="AA7" s="314"/>
      <c r="AB7" s="314"/>
    </row>
    <row r="8" spans="1:28" s="313" customFormat="1" ht="15" customHeight="1" x14ac:dyDescent="0.3">
      <c r="A8" s="311"/>
      <c r="B8" s="311"/>
      <c r="C8" s="311"/>
      <c r="D8" s="311"/>
      <c r="E8" s="315"/>
      <c r="F8" s="303"/>
      <c r="G8" s="303"/>
      <c r="H8" s="303"/>
      <c r="I8" s="303"/>
      <c r="M8" s="316"/>
      <c r="N8" s="476" t="s">
        <v>250</v>
      </c>
      <c r="O8" s="476"/>
      <c r="P8" s="476"/>
      <c r="Q8" s="476"/>
      <c r="R8" s="476"/>
      <c r="S8" s="476"/>
      <c r="T8" s="476"/>
      <c r="U8" s="476"/>
      <c r="V8" s="476"/>
      <c r="W8" s="316"/>
      <c r="X8" s="303"/>
      <c r="Y8" s="316"/>
      <c r="Z8" s="303"/>
      <c r="AA8" s="316"/>
      <c r="AB8" s="316"/>
    </row>
    <row r="9" spans="1:28" s="313" customFormat="1" ht="15" customHeight="1" x14ac:dyDescent="0.3">
      <c r="A9" s="311"/>
      <c r="B9" s="311"/>
      <c r="C9" s="311"/>
      <c r="D9" s="311"/>
      <c r="E9" s="315"/>
      <c r="F9" s="316"/>
      <c r="G9" s="316"/>
      <c r="I9" s="303"/>
      <c r="M9" s="316"/>
      <c r="N9" s="475" t="s">
        <v>272</v>
      </c>
      <c r="O9" s="475"/>
      <c r="P9" s="475"/>
      <c r="Q9" s="475"/>
      <c r="R9" s="475"/>
      <c r="S9" s="475"/>
      <c r="T9" s="475"/>
      <c r="U9" s="316"/>
      <c r="AA9" s="316"/>
      <c r="AB9" s="316"/>
    </row>
    <row r="10" spans="1:28" s="313" customFormat="1" ht="15" customHeight="1" x14ac:dyDescent="0.3">
      <c r="A10" s="311"/>
      <c r="B10" s="311"/>
      <c r="C10" s="311"/>
      <c r="D10" s="311"/>
      <c r="E10" s="315"/>
      <c r="F10" s="316"/>
      <c r="G10" s="316"/>
      <c r="H10" s="316"/>
      <c r="I10" s="303"/>
      <c r="M10" s="316"/>
      <c r="N10" s="318"/>
      <c r="O10" s="318"/>
      <c r="P10" s="318"/>
      <c r="Q10" s="318"/>
      <c r="R10" s="318"/>
      <c r="S10" s="318"/>
      <c r="T10" s="316" t="s">
        <v>298</v>
      </c>
      <c r="U10" s="316"/>
      <c r="V10" s="316" t="s">
        <v>299</v>
      </c>
      <c r="AA10" s="316"/>
      <c r="AB10" s="316"/>
    </row>
    <row r="11" spans="1:28" s="313" customFormat="1" ht="15" customHeight="1" x14ac:dyDescent="0.3">
      <c r="A11" s="311"/>
      <c r="B11" s="311"/>
      <c r="C11" s="311"/>
      <c r="D11" s="311"/>
      <c r="E11" s="315"/>
      <c r="F11" s="316"/>
      <c r="G11" s="316"/>
      <c r="H11" s="316" t="s">
        <v>300</v>
      </c>
      <c r="I11" s="303"/>
      <c r="M11" s="316"/>
      <c r="N11" s="318"/>
      <c r="O11" s="318"/>
      <c r="P11" s="318"/>
      <c r="Q11" s="318"/>
      <c r="R11" s="318"/>
      <c r="S11" s="318"/>
      <c r="T11" s="316" t="s">
        <v>301</v>
      </c>
      <c r="U11" s="316"/>
      <c r="V11" s="319" t="s">
        <v>302</v>
      </c>
      <c r="AA11" s="316"/>
      <c r="AB11" s="316"/>
    </row>
    <row r="12" spans="1:28" s="313" customFormat="1" ht="15" customHeight="1" x14ac:dyDescent="0.3">
      <c r="A12" s="311"/>
      <c r="B12" s="311"/>
      <c r="C12" s="311"/>
      <c r="D12" s="311"/>
      <c r="E12" s="315"/>
      <c r="F12" s="316" t="s">
        <v>303</v>
      </c>
      <c r="G12" s="316"/>
      <c r="H12" s="316" t="s">
        <v>304</v>
      </c>
      <c r="I12" s="303"/>
      <c r="J12" s="477" t="s">
        <v>247</v>
      </c>
      <c r="K12" s="477"/>
      <c r="L12" s="477"/>
      <c r="M12" s="316"/>
      <c r="N12" s="316" t="s">
        <v>305</v>
      </c>
      <c r="O12" s="318"/>
      <c r="P12" s="318"/>
      <c r="Q12" s="318"/>
      <c r="R12" s="446"/>
      <c r="S12" s="318"/>
      <c r="T12" s="446" t="s">
        <v>306</v>
      </c>
      <c r="U12" s="316"/>
      <c r="V12" s="446" t="s">
        <v>307</v>
      </c>
      <c r="W12" s="316"/>
      <c r="X12" s="446" t="s">
        <v>308</v>
      </c>
      <c r="Y12" s="316"/>
      <c r="Z12" s="446" t="s">
        <v>309</v>
      </c>
      <c r="AA12" s="316"/>
      <c r="AB12" s="316"/>
    </row>
    <row r="13" spans="1:28" s="313" customFormat="1" ht="15" customHeight="1" x14ac:dyDescent="0.3">
      <c r="A13" s="311"/>
      <c r="B13" s="311"/>
      <c r="C13" s="311"/>
      <c r="D13" s="311"/>
      <c r="E13" s="320"/>
      <c r="F13" s="317" t="s">
        <v>310</v>
      </c>
      <c r="G13" s="317"/>
      <c r="H13" s="316" t="s">
        <v>311</v>
      </c>
      <c r="I13" s="316"/>
      <c r="J13" s="316" t="s">
        <v>312</v>
      </c>
      <c r="K13" s="316"/>
      <c r="L13" s="317"/>
      <c r="M13" s="316"/>
      <c r="N13" s="316" t="s">
        <v>313</v>
      </c>
      <c r="O13" s="316"/>
      <c r="P13" s="316" t="s">
        <v>314</v>
      </c>
      <c r="Q13" s="316"/>
      <c r="R13" s="446" t="s">
        <v>315</v>
      </c>
      <c r="S13" s="316"/>
      <c r="T13" s="446" t="s">
        <v>316</v>
      </c>
      <c r="U13" s="316"/>
      <c r="V13" s="446" t="s">
        <v>317</v>
      </c>
      <c r="W13" s="316"/>
      <c r="X13" s="446" t="s">
        <v>318</v>
      </c>
      <c r="Y13" s="316"/>
      <c r="Z13" s="446" t="s">
        <v>319</v>
      </c>
      <c r="AA13" s="316"/>
    </row>
    <row r="14" spans="1:28" s="313" customFormat="1" ht="15" customHeight="1" x14ac:dyDescent="0.3">
      <c r="A14" s="311"/>
      <c r="B14" s="311"/>
      <c r="C14" s="311"/>
      <c r="D14" s="311"/>
      <c r="E14" s="320"/>
      <c r="F14" s="317" t="s">
        <v>320</v>
      </c>
      <c r="G14" s="317"/>
      <c r="H14" s="316" t="s">
        <v>321</v>
      </c>
      <c r="I14" s="316"/>
      <c r="J14" s="316" t="s">
        <v>322</v>
      </c>
      <c r="K14" s="316"/>
      <c r="L14" s="317" t="s">
        <v>249</v>
      </c>
      <c r="M14" s="316"/>
      <c r="N14" s="316" t="s">
        <v>323</v>
      </c>
      <c r="O14" s="316"/>
      <c r="P14" s="316" t="s">
        <v>324</v>
      </c>
      <c r="Q14" s="316"/>
      <c r="R14" s="446" t="s">
        <v>403</v>
      </c>
      <c r="S14" s="316"/>
      <c r="T14" s="446" t="s">
        <v>270</v>
      </c>
      <c r="U14" s="316"/>
      <c r="V14" s="319" t="s">
        <v>325</v>
      </c>
      <c r="W14" s="316"/>
      <c r="X14" s="446" t="s">
        <v>252</v>
      </c>
      <c r="Y14" s="316"/>
      <c r="Z14" s="446" t="s">
        <v>326</v>
      </c>
      <c r="AA14" s="316"/>
      <c r="AB14" s="316" t="s">
        <v>327</v>
      </c>
    </row>
    <row r="15" spans="1:28" s="313" customFormat="1" ht="15" customHeight="1" x14ac:dyDescent="0.3">
      <c r="A15" s="311"/>
      <c r="B15" s="311"/>
      <c r="C15" s="311"/>
      <c r="D15" s="311"/>
      <c r="E15" s="320"/>
      <c r="F15" s="321" t="str">
        <f>'EN2-4'!G11</f>
        <v>Baht</v>
      </c>
      <c r="G15" s="317"/>
      <c r="H15" s="321" t="str">
        <f>$F$15</f>
        <v>Baht</v>
      </c>
      <c r="I15" s="316"/>
      <c r="J15" s="321" t="str">
        <f>$F$15</f>
        <v>Baht</v>
      </c>
      <c r="K15" s="316"/>
      <c r="L15" s="321" t="str">
        <f>$F$15</f>
        <v>Baht</v>
      </c>
      <c r="M15" s="316"/>
      <c r="N15" s="321" t="str">
        <f>$F$15</f>
        <v>Baht</v>
      </c>
      <c r="O15" s="316"/>
      <c r="P15" s="321" t="str">
        <f>$F$15</f>
        <v>Baht</v>
      </c>
      <c r="Q15" s="316"/>
      <c r="R15" s="321" t="str">
        <f>$F$15</f>
        <v>Baht</v>
      </c>
      <c r="S15" s="316"/>
      <c r="T15" s="321" t="str">
        <f>$F$15</f>
        <v>Baht</v>
      </c>
      <c r="U15" s="316"/>
      <c r="V15" s="321" t="str">
        <f>$F$15</f>
        <v>Baht</v>
      </c>
      <c r="W15" s="316"/>
      <c r="X15" s="321" t="str">
        <f>$F$15</f>
        <v>Baht</v>
      </c>
      <c r="Y15" s="316"/>
      <c r="Z15" s="321" t="str">
        <f>$F$15</f>
        <v>Baht</v>
      </c>
      <c r="AA15" s="316"/>
      <c r="AB15" s="321" t="str">
        <f>$F$15</f>
        <v>Baht</v>
      </c>
    </row>
    <row r="16" spans="1:28" s="313" customFormat="1" ht="15" customHeight="1" x14ac:dyDescent="0.3">
      <c r="A16" s="311"/>
      <c r="B16" s="311"/>
      <c r="C16" s="311"/>
      <c r="D16" s="311"/>
      <c r="E16" s="322"/>
      <c r="F16" s="323"/>
      <c r="G16" s="323"/>
      <c r="H16" s="324"/>
      <c r="I16" s="323"/>
      <c r="J16" s="324"/>
      <c r="K16" s="323"/>
      <c r="L16" s="323"/>
      <c r="M16" s="303"/>
      <c r="N16" s="323"/>
      <c r="O16" s="303"/>
      <c r="P16" s="323"/>
      <c r="Q16" s="303"/>
      <c r="R16" s="323"/>
      <c r="S16" s="303"/>
      <c r="T16" s="323"/>
      <c r="U16" s="303"/>
      <c r="V16" s="323"/>
      <c r="W16" s="303"/>
      <c r="X16" s="323"/>
      <c r="Y16" s="303"/>
      <c r="Z16" s="323"/>
      <c r="AA16" s="303"/>
      <c r="AB16" s="323"/>
    </row>
    <row r="17" spans="1:28" s="313" customFormat="1" ht="15" customHeight="1" x14ac:dyDescent="0.3">
      <c r="A17" s="325" t="s">
        <v>379</v>
      </c>
      <c r="B17" s="325"/>
      <c r="C17" s="325"/>
      <c r="D17" s="325"/>
      <c r="E17" s="322"/>
      <c r="F17" s="323">
        <v>3882074476</v>
      </c>
      <c r="G17" s="323"/>
      <c r="H17" s="323">
        <v>438704620</v>
      </c>
      <c r="I17" s="323"/>
      <c r="J17" s="326">
        <v>600000000</v>
      </c>
      <c r="K17" s="326"/>
      <c r="L17" s="326">
        <v>13230057406</v>
      </c>
      <c r="M17" s="323"/>
      <c r="N17" s="323">
        <v>193691</v>
      </c>
      <c r="O17" s="323"/>
      <c r="P17" s="323">
        <v>-30815537</v>
      </c>
      <c r="Q17" s="323"/>
      <c r="R17" s="323">
        <v>12315204</v>
      </c>
      <c r="S17" s="323"/>
      <c r="T17" s="313">
        <v>-9433707</v>
      </c>
      <c r="U17" s="323"/>
      <c r="V17" s="323">
        <v>0</v>
      </c>
      <c r="W17" s="323"/>
      <c r="X17" s="323">
        <f>SUM(F17:V17)</f>
        <v>18123096153</v>
      </c>
      <c r="Y17" s="323"/>
      <c r="Z17" s="323">
        <v>189975407</v>
      </c>
      <c r="AA17" s="323"/>
      <c r="AB17" s="323">
        <f>X17+Z17</f>
        <v>18313071560</v>
      </c>
    </row>
    <row r="18" spans="1:28" s="313" customFormat="1" ht="15" hidden="1" customHeight="1" x14ac:dyDescent="0.3">
      <c r="A18" s="320" t="s">
        <v>328</v>
      </c>
      <c r="B18" s="320"/>
      <c r="C18" s="320"/>
      <c r="D18" s="325"/>
      <c r="E18" s="322"/>
      <c r="F18" s="323">
        <v>0</v>
      </c>
      <c r="G18" s="323"/>
      <c r="H18" s="323">
        <v>0</v>
      </c>
      <c r="I18" s="323"/>
      <c r="J18" s="323">
        <v>0</v>
      </c>
      <c r="K18" s="323"/>
      <c r="L18" s="323">
        <v>0</v>
      </c>
      <c r="M18" s="323"/>
      <c r="N18" s="323">
        <v>0</v>
      </c>
      <c r="O18" s="323"/>
      <c r="P18" s="323">
        <v>0</v>
      </c>
      <c r="Q18" s="323"/>
      <c r="R18" s="323">
        <v>0</v>
      </c>
      <c r="S18" s="323"/>
      <c r="T18" s="323">
        <v>0</v>
      </c>
      <c r="U18" s="323"/>
      <c r="V18" s="323">
        <v>0</v>
      </c>
      <c r="W18" s="323"/>
      <c r="X18" s="323">
        <f t="shared" ref="X18" si="0">SUM(F18:V18)</f>
        <v>0</v>
      </c>
      <c r="Y18" s="323"/>
      <c r="Z18" s="323"/>
      <c r="AA18" s="323"/>
      <c r="AB18" s="323">
        <f>X18+Z18</f>
        <v>0</v>
      </c>
    </row>
    <row r="19" spans="1:28" s="313" customFormat="1" ht="15.9" hidden="1" customHeight="1" x14ac:dyDescent="0.3">
      <c r="A19" s="313" t="s">
        <v>329</v>
      </c>
      <c r="E19" s="322"/>
      <c r="F19" s="323">
        <v>0</v>
      </c>
      <c r="G19" s="323"/>
      <c r="H19" s="323">
        <v>0</v>
      </c>
      <c r="I19" s="323"/>
      <c r="J19" s="323">
        <v>0</v>
      </c>
      <c r="K19" s="323"/>
      <c r="L19" s="323">
        <v>0</v>
      </c>
      <c r="M19" s="323"/>
      <c r="N19" s="323">
        <v>0</v>
      </c>
      <c r="O19" s="323"/>
      <c r="P19" s="323">
        <v>0</v>
      </c>
      <c r="Q19" s="323"/>
      <c r="R19" s="323">
        <v>0</v>
      </c>
      <c r="S19" s="323"/>
      <c r="T19" s="323">
        <v>0</v>
      </c>
      <c r="U19" s="323"/>
      <c r="V19" s="323">
        <v>0</v>
      </c>
      <c r="W19" s="305"/>
      <c r="X19" s="323">
        <f>SUM(F19:V19)</f>
        <v>0</v>
      </c>
      <c r="Y19" s="305"/>
      <c r="Z19" s="323">
        <v>0</v>
      </c>
      <c r="AA19" s="305"/>
      <c r="AB19" s="323">
        <f>X19+Z19</f>
        <v>0</v>
      </c>
    </row>
    <row r="20" spans="1:28" s="313" customFormat="1" ht="15.9" hidden="1" customHeight="1" x14ac:dyDescent="0.3">
      <c r="A20" s="313" t="s">
        <v>330</v>
      </c>
      <c r="E20" s="322"/>
      <c r="F20" s="323"/>
      <c r="G20" s="323"/>
      <c r="H20" s="323"/>
      <c r="I20" s="323"/>
      <c r="J20" s="323"/>
      <c r="K20" s="323"/>
      <c r="L20" s="323"/>
      <c r="M20" s="303"/>
      <c r="N20" s="323"/>
      <c r="O20" s="305"/>
      <c r="P20" s="323"/>
      <c r="Q20" s="303"/>
      <c r="R20" s="323"/>
      <c r="S20" s="305"/>
      <c r="T20" s="323"/>
      <c r="U20" s="305"/>
      <c r="V20" s="323"/>
      <c r="W20" s="305"/>
      <c r="X20" s="323"/>
      <c r="Y20" s="305"/>
      <c r="Z20" s="323"/>
      <c r="AA20" s="305"/>
      <c r="AB20" s="323"/>
    </row>
    <row r="21" spans="1:28" s="313" customFormat="1" ht="15.9" hidden="1" customHeight="1" x14ac:dyDescent="0.3">
      <c r="B21" s="313" t="s">
        <v>331</v>
      </c>
      <c r="E21" s="327"/>
      <c r="F21" s="323">
        <v>0</v>
      </c>
      <c r="G21" s="323"/>
      <c r="H21" s="323">
        <v>0</v>
      </c>
      <c r="I21" s="323"/>
      <c r="J21" s="323">
        <v>0</v>
      </c>
      <c r="K21" s="323"/>
      <c r="L21" s="323">
        <v>0</v>
      </c>
      <c r="M21" s="323"/>
      <c r="N21" s="323">
        <v>0</v>
      </c>
      <c r="O21" s="323"/>
      <c r="P21" s="323">
        <v>0</v>
      </c>
      <c r="Q21" s="323"/>
      <c r="R21" s="323">
        <v>0</v>
      </c>
      <c r="S21" s="323"/>
      <c r="T21" s="323">
        <v>0</v>
      </c>
      <c r="U21" s="323"/>
      <c r="V21" s="323"/>
      <c r="W21" s="323"/>
      <c r="X21" s="323">
        <f>SUM(F21:V21)</f>
        <v>0</v>
      </c>
      <c r="Y21" s="323"/>
      <c r="Z21" s="323"/>
      <c r="AA21" s="323"/>
      <c r="AB21" s="323">
        <f>X21+Z21</f>
        <v>0</v>
      </c>
    </row>
    <row r="22" spans="1:28" s="313" customFormat="1" ht="15" customHeight="1" x14ac:dyDescent="0.3">
      <c r="A22" s="320" t="s">
        <v>332</v>
      </c>
      <c r="B22" s="320"/>
      <c r="C22" s="320"/>
      <c r="D22" s="325"/>
      <c r="E22" s="322"/>
      <c r="F22" s="323"/>
      <c r="G22" s="323"/>
      <c r="H22" s="323"/>
      <c r="I22" s="323"/>
      <c r="J22" s="323"/>
      <c r="K22" s="323"/>
      <c r="L22" s="323"/>
      <c r="M22" s="303"/>
      <c r="N22" s="323"/>
      <c r="O22" s="305"/>
      <c r="P22" s="323"/>
      <c r="Q22" s="303"/>
      <c r="R22" s="323"/>
      <c r="S22" s="303"/>
      <c r="T22" s="323"/>
      <c r="U22" s="305"/>
      <c r="V22" s="323"/>
      <c r="W22" s="305"/>
      <c r="X22" s="323"/>
      <c r="Y22" s="305"/>
      <c r="Z22" s="323"/>
      <c r="AA22" s="305"/>
      <c r="AB22" s="323"/>
    </row>
    <row r="23" spans="1:28" s="313" customFormat="1" ht="15" customHeight="1" x14ac:dyDescent="0.3">
      <c r="A23" s="320"/>
      <c r="B23" s="320" t="s">
        <v>333</v>
      </c>
      <c r="C23" s="320"/>
      <c r="E23" s="322"/>
      <c r="F23" s="323">
        <v>0</v>
      </c>
      <c r="G23" s="323"/>
      <c r="H23" s="323">
        <v>0</v>
      </c>
      <c r="I23" s="323"/>
      <c r="J23" s="323">
        <v>0</v>
      </c>
      <c r="K23" s="323"/>
      <c r="L23" s="323">
        <v>0</v>
      </c>
      <c r="M23" s="323"/>
      <c r="N23" s="323">
        <v>0</v>
      </c>
      <c r="O23" s="323"/>
      <c r="P23" s="323">
        <v>0</v>
      </c>
      <c r="Q23" s="323"/>
      <c r="R23" s="323">
        <v>0</v>
      </c>
      <c r="S23" s="323"/>
      <c r="T23" s="323">
        <v>0</v>
      </c>
      <c r="U23" s="323"/>
      <c r="V23" s="323">
        <v>0</v>
      </c>
      <c r="W23" s="323"/>
      <c r="X23" s="323">
        <f>SUM(F23:V23)</f>
        <v>0</v>
      </c>
      <c r="Y23" s="323"/>
      <c r="Z23" s="323">
        <v>-250</v>
      </c>
      <c r="AA23" s="323"/>
      <c r="AB23" s="323">
        <f>X23+Z23</f>
        <v>-250</v>
      </c>
    </row>
    <row r="24" spans="1:28" s="313" customFormat="1" ht="15" customHeight="1" x14ac:dyDescent="0.3">
      <c r="A24" s="320" t="s">
        <v>334</v>
      </c>
      <c r="B24" s="320"/>
      <c r="C24" s="320"/>
      <c r="D24" s="325"/>
      <c r="E24" s="322"/>
      <c r="F24" s="323"/>
      <c r="G24" s="305"/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3"/>
      <c r="X24" s="323"/>
      <c r="Y24" s="323"/>
      <c r="Z24" s="323"/>
      <c r="AA24" s="323"/>
      <c r="AB24" s="323"/>
    </row>
    <row r="25" spans="1:28" s="313" customFormat="1" ht="15" customHeight="1" x14ac:dyDescent="0.3">
      <c r="A25" s="320"/>
      <c r="B25" s="320" t="s">
        <v>335</v>
      </c>
      <c r="C25" s="320"/>
      <c r="F25" s="328">
        <v>0</v>
      </c>
      <c r="G25" s="303"/>
      <c r="H25" s="328">
        <v>0</v>
      </c>
      <c r="I25" s="323"/>
      <c r="J25" s="328">
        <v>0</v>
      </c>
      <c r="K25" s="323"/>
      <c r="L25" s="328">
        <v>497861304</v>
      </c>
      <c r="M25" s="323"/>
      <c r="N25" s="328">
        <v>-17099818</v>
      </c>
      <c r="O25" s="323"/>
      <c r="P25" s="328">
        <v>-345798</v>
      </c>
      <c r="Q25" s="323"/>
      <c r="R25" s="328">
        <v>4533932</v>
      </c>
      <c r="S25" s="323"/>
      <c r="T25" s="328">
        <v>0</v>
      </c>
      <c r="U25" s="323"/>
      <c r="V25" s="328" t="s">
        <v>408</v>
      </c>
      <c r="W25" s="323"/>
      <c r="X25" s="328">
        <f>'TH7'!Y19</f>
        <v>484949620</v>
      </c>
      <c r="Y25" s="323"/>
      <c r="Z25" s="328">
        <v>4891022</v>
      </c>
      <c r="AA25" s="323"/>
      <c r="AB25" s="328">
        <f t="shared" ref="AB25" si="1">X25+Z25</f>
        <v>489840642</v>
      </c>
    </row>
    <row r="26" spans="1:28" s="313" customFormat="1" ht="15" customHeight="1" x14ac:dyDescent="0.3">
      <c r="E26" s="329"/>
      <c r="F26" s="330"/>
      <c r="G26" s="330"/>
      <c r="H26" s="330"/>
      <c r="I26" s="330"/>
      <c r="J26" s="332"/>
      <c r="K26" s="332"/>
      <c r="L26" s="333"/>
      <c r="M26" s="303"/>
      <c r="N26" s="330"/>
      <c r="O26" s="305"/>
      <c r="P26" s="330"/>
      <c r="Q26" s="303"/>
      <c r="R26" s="323"/>
      <c r="S26" s="303"/>
      <c r="T26" s="323"/>
      <c r="U26" s="305"/>
      <c r="V26" s="323"/>
      <c r="W26" s="305"/>
      <c r="X26" s="323"/>
      <c r="Y26" s="305"/>
      <c r="Z26" s="334"/>
      <c r="AA26" s="331"/>
      <c r="AB26" s="335"/>
    </row>
    <row r="27" spans="1:28" s="313" customFormat="1" ht="15" customHeight="1" thickBot="1" x14ac:dyDescent="0.35">
      <c r="A27" s="325" t="s">
        <v>381</v>
      </c>
      <c r="B27" s="325"/>
      <c r="C27" s="325"/>
      <c r="D27" s="325"/>
      <c r="E27" s="322"/>
      <c r="F27" s="336">
        <f>SUM(F17:F25)</f>
        <v>3882074476</v>
      </c>
      <c r="G27" s="323"/>
      <c r="H27" s="336">
        <f>SUM(H17:H25)</f>
        <v>438704620</v>
      </c>
      <c r="I27" s="323"/>
      <c r="J27" s="337">
        <f>SUM(J17:J25)</f>
        <v>600000000</v>
      </c>
      <c r="K27" s="326"/>
      <c r="L27" s="337">
        <f>SUM(L17:L25)</f>
        <v>13727918710</v>
      </c>
      <c r="M27" s="303"/>
      <c r="N27" s="336">
        <f>SUM(N17:N25)</f>
        <v>-16906127</v>
      </c>
      <c r="O27" s="305"/>
      <c r="P27" s="336">
        <f>SUM(P17:P25)</f>
        <v>-31161335</v>
      </c>
      <c r="Q27" s="303"/>
      <c r="R27" s="336">
        <f>SUM(R17:R25)</f>
        <v>16849136</v>
      </c>
      <c r="S27" s="323">
        <f>SUM(S17:S25)</f>
        <v>0</v>
      </c>
      <c r="T27" s="336">
        <f>SUM(T17:T25)</f>
        <v>-9433707</v>
      </c>
      <c r="U27" s="323">
        <f>SUM(U17:U25)</f>
        <v>0</v>
      </c>
      <c r="V27" s="336">
        <f>SUM(V17:V25)</f>
        <v>0</v>
      </c>
      <c r="W27" s="305"/>
      <c r="X27" s="336">
        <f>SUM(X17:X25)</f>
        <v>18608045773</v>
      </c>
      <c r="Y27" s="305"/>
      <c r="Z27" s="338">
        <f>SUM(Z17:Z25)</f>
        <v>194866179</v>
      </c>
      <c r="AA27" s="331"/>
      <c r="AB27" s="338">
        <f>SUM(AB17:AB25)</f>
        <v>18802911952</v>
      </c>
    </row>
    <row r="28" spans="1:28" s="310" customFormat="1" ht="15" customHeight="1" thickTop="1" x14ac:dyDescent="0.3">
      <c r="A28" s="339"/>
      <c r="B28" s="339"/>
      <c r="C28" s="339"/>
      <c r="D28" s="339"/>
      <c r="E28" s="340"/>
      <c r="F28" s="326"/>
      <c r="G28" s="326"/>
      <c r="H28" s="326"/>
      <c r="I28" s="326"/>
      <c r="J28" s="326"/>
      <c r="K28" s="326"/>
      <c r="L28" s="326"/>
      <c r="M28" s="312"/>
      <c r="O28" s="312"/>
      <c r="P28" s="326"/>
      <c r="Q28" s="313"/>
      <c r="R28" s="326"/>
      <c r="S28" s="313"/>
      <c r="T28" s="326"/>
      <c r="U28" s="313"/>
      <c r="V28" s="326"/>
      <c r="W28" s="313"/>
      <c r="X28" s="326"/>
      <c r="Y28" s="313"/>
      <c r="Z28" s="341"/>
      <c r="AA28" s="342"/>
      <c r="AB28" s="341"/>
    </row>
    <row r="29" spans="1:28" s="310" customFormat="1" ht="15" customHeight="1" x14ac:dyDescent="0.3">
      <c r="A29" s="339"/>
      <c r="B29" s="339"/>
      <c r="C29" s="339"/>
      <c r="D29" s="339"/>
      <c r="E29" s="340"/>
      <c r="F29" s="326"/>
      <c r="G29" s="326"/>
      <c r="H29" s="326"/>
      <c r="I29" s="326"/>
      <c r="J29" s="326"/>
      <c r="K29" s="326"/>
      <c r="L29" s="326"/>
      <c r="M29" s="312"/>
      <c r="O29" s="312"/>
      <c r="P29" s="326"/>
      <c r="Q29" s="313"/>
      <c r="R29" s="326"/>
      <c r="S29" s="313"/>
      <c r="T29" s="326"/>
      <c r="U29" s="313"/>
      <c r="V29" s="326"/>
      <c r="W29" s="313"/>
      <c r="X29" s="326"/>
      <c r="Y29" s="313"/>
      <c r="Z29" s="341"/>
      <c r="AA29" s="342"/>
      <c r="AB29" s="341"/>
    </row>
    <row r="30" spans="1:28" s="313" customFormat="1" ht="15" customHeight="1" x14ac:dyDescent="0.3">
      <c r="A30" s="325" t="s">
        <v>380</v>
      </c>
      <c r="B30" s="325"/>
      <c r="C30" s="325"/>
      <c r="D30" s="325"/>
      <c r="E30" s="322"/>
      <c r="F30" s="323">
        <v>3882074476</v>
      </c>
      <c r="G30" s="323"/>
      <c r="H30" s="323">
        <v>438704620</v>
      </c>
      <c r="I30" s="334"/>
      <c r="J30" s="323">
        <v>600000000</v>
      </c>
      <c r="K30" s="323"/>
      <c r="L30" s="323">
        <v>13419967939</v>
      </c>
      <c r="M30" s="323"/>
      <c r="N30" s="323">
        <v>-87019052</v>
      </c>
      <c r="O30" s="323"/>
      <c r="P30" s="323">
        <v>-58799172</v>
      </c>
      <c r="Q30" s="323"/>
      <c r="R30" s="323">
        <v>12157647</v>
      </c>
      <c r="S30" s="323"/>
      <c r="T30" s="323">
        <v>-16755384</v>
      </c>
      <c r="U30" s="323"/>
      <c r="V30" s="323">
        <v>3622556729</v>
      </c>
      <c r="W30" s="323"/>
      <c r="X30" s="323">
        <v>21812887803</v>
      </c>
      <c r="Y30" s="323"/>
      <c r="Z30" s="323">
        <v>2939442894</v>
      </c>
      <c r="AA30" s="323"/>
      <c r="AB30" s="323">
        <v>24752330697</v>
      </c>
    </row>
    <row r="31" spans="1:28" s="313" customFormat="1" ht="15" customHeight="1" x14ac:dyDescent="0.3">
      <c r="A31" s="320" t="s">
        <v>332</v>
      </c>
      <c r="B31" s="320"/>
      <c r="C31" s="320"/>
      <c r="D31" s="325"/>
      <c r="E31" s="322"/>
      <c r="F31" s="323"/>
      <c r="G31" s="323"/>
      <c r="H31" s="323"/>
      <c r="I31" s="334"/>
      <c r="J31" s="323"/>
      <c r="K31" s="323"/>
      <c r="L31" s="323"/>
      <c r="M31" s="303"/>
      <c r="N31" s="323"/>
      <c r="O31" s="305"/>
      <c r="P31" s="323"/>
      <c r="Q31" s="303"/>
      <c r="R31" s="323"/>
      <c r="S31" s="303"/>
      <c r="T31" s="323"/>
      <c r="U31" s="305"/>
      <c r="V31" s="323"/>
      <c r="W31" s="305"/>
      <c r="X31" s="323"/>
      <c r="Y31" s="305"/>
      <c r="Z31" s="323"/>
      <c r="AA31" s="305"/>
      <c r="AB31" s="323"/>
    </row>
    <row r="32" spans="1:28" s="313" customFormat="1" ht="15" customHeight="1" x14ac:dyDescent="0.3">
      <c r="A32" s="320"/>
      <c r="B32" s="320" t="s">
        <v>333</v>
      </c>
      <c r="C32" s="320"/>
      <c r="E32" s="322"/>
      <c r="F32" s="323">
        <v>0</v>
      </c>
      <c r="G32" s="323">
        <v>0</v>
      </c>
      <c r="H32" s="323">
        <v>0</v>
      </c>
      <c r="I32" s="334">
        <v>0</v>
      </c>
      <c r="J32" s="323">
        <v>0</v>
      </c>
      <c r="K32" s="323">
        <v>0</v>
      </c>
      <c r="L32" s="323">
        <v>0</v>
      </c>
      <c r="M32" s="323">
        <v>0</v>
      </c>
      <c r="N32" s="323">
        <v>0</v>
      </c>
      <c r="O32" s="323">
        <v>0</v>
      </c>
      <c r="P32" s="323">
        <v>0</v>
      </c>
      <c r="Q32" s="323">
        <v>0</v>
      </c>
      <c r="R32" s="323">
        <v>0</v>
      </c>
      <c r="S32" s="323">
        <v>0</v>
      </c>
      <c r="T32" s="323">
        <v>0</v>
      </c>
      <c r="U32" s="323">
        <v>0</v>
      </c>
      <c r="V32" s="323">
        <v>0</v>
      </c>
      <c r="W32" s="323"/>
      <c r="X32" s="323">
        <f>SUM(F32:V32)</f>
        <v>0</v>
      </c>
      <c r="Y32" s="323"/>
      <c r="Z32" s="323">
        <v>-100000166</v>
      </c>
      <c r="AA32" s="323"/>
      <c r="AB32" s="323">
        <f>SUM(X32:Z32)</f>
        <v>-100000166</v>
      </c>
    </row>
    <row r="33" spans="1:28" s="313" customFormat="1" ht="15" customHeight="1" x14ac:dyDescent="0.3">
      <c r="A33" s="320" t="s">
        <v>334</v>
      </c>
      <c r="B33" s="320"/>
      <c r="C33" s="320"/>
      <c r="D33" s="325"/>
      <c r="E33" s="322"/>
      <c r="F33" s="323"/>
      <c r="G33" s="305"/>
      <c r="H33" s="323"/>
      <c r="I33" s="334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  <c r="AA33" s="323"/>
      <c r="AB33" s="323"/>
    </row>
    <row r="34" spans="1:28" s="313" customFormat="1" ht="15" customHeight="1" x14ac:dyDescent="0.3">
      <c r="A34" s="320"/>
      <c r="B34" s="320" t="s">
        <v>335</v>
      </c>
      <c r="C34" s="320"/>
      <c r="F34" s="323">
        <v>0</v>
      </c>
      <c r="G34" s="323">
        <v>0</v>
      </c>
      <c r="H34" s="323">
        <v>0</v>
      </c>
      <c r="I34" s="323">
        <v>0</v>
      </c>
      <c r="J34" s="323">
        <v>0</v>
      </c>
      <c r="K34" s="323">
        <v>0</v>
      </c>
      <c r="L34" s="323">
        <v>1343452944</v>
      </c>
      <c r="M34" s="323">
        <v>0</v>
      </c>
      <c r="N34" s="323">
        <v>-26530533</v>
      </c>
      <c r="O34" s="323">
        <v>0</v>
      </c>
      <c r="P34" s="323">
        <v>-12193130</v>
      </c>
      <c r="Q34" s="323">
        <v>0</v>
      </c>
      <c r="R34" s="323">
        <v>0</v>
      </c>
      <c r="S34" s="323">
        <v>0</v>
      </c>
      <c r="T34" s="323">
        <v>-6494816</v>
      </c>
      <c r="U34" s="323">
        <v>0</v>
      </c>
      <c r="V34" s="323">
        <v>0</v>
      </c>
      <c r="W34" s="323"/>
      <c r="X34" s="323">
        <f>SUM(F34:V34)</f>
        <v>1298234465</v>
      </c>
      <c r="Y34" s="323"/>
      <c r="Z34" s="323">
        <v>376379072</v>
      </c>
      <c r="AA34" s="323"/>
      <c r="AB34" s="334">
        <f>SUM(X34:Z34)</f>
        <v>1674613537</v>
      </c>
    </row>
    <row r="35" spans="1:28" s="313" customFormat="1" ht="15" customHeight="1" x14ac:dyDescent="0.3">
      <c r="E35" s="329"/>
      <c r="F35" s="448"/>
      <c r="G35" s="330"/>
      <c r="H35" s="448"/>
      <c r="I35" s="330"/>
      <c r="J35" s="448"/>
      <c r="K35" s="330"/>
      <c r="L35" s="449"/>
      <c r="M35" s="303"/>
      <c r="N35" s="448"/>
      <c r="O35" s="305"/>
      <c r="P35" s="448"/>
      <c r="Q35" s="303"/>
      <c r="R35" s="450"/>
      <c r="S35" s="303"/>
      <c r="T35" s="450"/>
      <c r="U35" s="305"/>
      <c r="V35" s="450"/>
      <c r="W35" s="305"/>
      <c r="X35" s="450"/>
      <c r="Y35" s="305"/>
      <c r="Z35" s="450"/>
      <c r="AA35" s="305"/>
      <c r="AB35" s="448"/>
    </row>
    <row r="36" spans="1:28" s="313" customFormat="1" ht="15" customHeight="1" thickBot="1" x14ac:dyDescent="0.35">
      <c r="A36" s="325" t="s">
        <v>382</v>
      </c>
      <c r="B36" s="325"/>
      <c r="C36" s="325"/>
      <c r="D36" s="325"/>
      <c r="E36" s="322"/>
      <c r="F36" s="112">
        <f>SUM(F30:F34)</f>
        <v>3882074476</v>
      </c>
      <c r="G36" s="323"/>
      <c r="H36" s="336">
        <f>SUM(H30:H34)</f>
        <v>438704620</v>
      </c>
      <c r="I36" s="323"/>
      <c r="J36" s="336">
        <f>SUM(J30:J34)</f>
        <v>600000000</v>
      </c>
      <c r="K36" s="323"/>
      <c r="L36" s="336">
        <f>SUM(L30:L34)</f>
        <v>14763420883</v>
      </c>
      <c r="M36" s="303"/>
      <c r="N36" s="336">
        <f>SUM(N30:N34)</f>
        <v>-113549585</v>
      </c>
      <c r="O36" s="305"/>
      <c r="P36" s="336">
        <f>SUM(P30:P34)</f>
        <v>-70992302</v>
      </c>
      <c r="Q36" s="303"/>
      <c r="R36" s="336">
        <f>SUM(R30:R34)</f>
        <v>12157647</v>
      </c>
      <c r="S36" s="303"/>
      <c r="T36" s="336">
        <f>SUM(T30:T34)</f>
        <v>-23250200</v>
      </c>
      <c r="U36" s="305"/>
      <c r="V36" s="336">
        <f>SUM(V30:V34)</f>
        <v>3622556729</v>
      </c>
      <c r="W36" s="305"/>
      <c r="X36" s="336">
        <f>SUM(X30:X34)</f>
        <v>23111122268</v>
      </c>
      <c r="Y36" s="305"/>
      <c r="Z36" s="336">
        <f>SUM(Z30:Z34)</f>
        <v>3215821800</v>
      </c>
      <c r="AA36" s="305"/>
      <c r="AB36" s="336">
        <f>SUM(AB30:AB34)</f>
        <v>26326944068</v>
      </c>
    </row>
    <row r="37" spans="1:28" s="313" customFormat="1" ht="15" customHeight="1" thickTop="1" x14ac:dyDescent="0.3">
      <c r="A37" s="325"/>
      <c r="B37" s="325"/>
      <c r="C37" s="325"/>
      <c r="D37" s="325"/>
      <c r="E37" s="322"/>
      <c r="F37" s="180"/>
      <c r="G37" s="323"/>
      <c r="H37" s="323"/>
      <c r="I37" s="323"/>
      <c r="J37" s="323"/>
      <c r="K37" s="323"/>
      <c r="L37" s="323"/>
      <c r="M37" s="303"/>
      <c r="N37" s="323"/>
      <c r="O37" s="305"/>
      <c r="P37" s="323"/>
      <c r="Q37" s="303"/>
      <c r="R37" s="323"/>
      <c r="S37" s="303"/>
      <c r="T37" s="323"/>
      <c r="U37" s="305"/>
      <c r="V37" s="323"/>
      <c r="W37" s="305"/>
      <c r="X37" s="323"/>
      <c r="Y37" s="305"/>
      <c r="Z37" s="323"/>
      <c r="AA37" s="305"/>
      <c r="AB37" s="323"/>
    </row>
    <row r="38" spans="1:28" s="313" customFormat="1" ht="15" customHeight="1" x14ac:dyDescent="0.3">
      <c r="A38" s="325"/>
      <c r="B38" s="325"/>
      <c r="C38" s="325"/>
      <c r="D38" s="325"/>
      <c r="E38" s="322"/>
      <c r="F38" s="180"/>
      <c r="G38" s="323"/>
      <c r="H38" s="323"/>
      <c r="I38" s="323"/>
      <c r="J38" s="323"/>
      <c r="K38" s="323"/>
      <c r="L38" s="323"/>
      <c r="M38" s="303"/>
      <c r="N38" s="323"/>
      <c r="O38" s="305"/>
      <c r="P38" s="323"/>
      <c r="Q38" s="303"/>
      <c r="R38" s="323"/>
      <c r="S38" s="303"/>
      <c r="T38" s="323"/>
      <c r="U38" s="305"/>
      <c r="V38" s="323"/>
      <c r="W38" s="305"/>
      <c r="X38" s="323"/>
      <c r="Y38" s="305"/>
      <c r="Z38" s="323"/>
      <c r="AA38" s="305"/>
      <c r="AB38" s="323"/>
    </row>
    <row r="39" spans="1:28" s="313" customFormat="1" ht="15" customHeight="1" x14ac:dyDescent="0.3">
      <c r="A39" s="325"/>
      <c r="B39" s="325"/>
      <c r="C39" s="325"/>
      <c r="D39" s="325"/>
      <c r="E39" s="322"/>
      <c r="F39" s="180"/>
      <c r="G39" s="323"/>
      <c r="H39" s="323"/>
      <c r="I39" s="323"/>
      <c r="J39" s="323"/>
      <c r="K39" s="323"/>
      <c r="L39" s="323"/>
      <c r="M39" s="303"/>
      <c r="N39" s="323"/>
      <c r="O39" s="305"/>
      <c r="P39" s="323"/>
      <c r="Q39" s="303"/>
      <c r="R39" s="323"/>
      <c r="S39" s="303"/>
      <c r="T39" s="323"/>
      <c r="U39" s="305"/>
      <c r="V39" s="323"/>
      <c r="W39" s="305"/>
      <c r="X39" s="323"/>
      <c r="Y39" s="305"/>
      <c r="Z39" s="323"/>
      <c r="AA39" s="305"/>
      <c r="AB39" s="323"/>
    </row>
    <row r="40" spans="1:28" s="313" customFormat="1" ht="15" customHeight="1" x14ac:dyDescent="0.3">
      <c r="A40" s="325"/>
      <c r="B40" s="325"/>
      <c r="C40" s="325"/>
      <c r="D40" s="325"/>
      <c r="E40" s="322"/>
      <c r="F40" s="180"/>
      <c r="G40" s="323"/>
      <c r="H40" s="323"/>
      <c r="I40" s="323"/>
      <c r="J40" s="323"/>
      <c r="K40" s="323"/>
      <c r="L40" s="323"/>
      <c r="M40" s="303"/>
      <c r="N40" s="323"/>
      <c r="O40" s="305"/>
      <c r="P40" s="323"/>
      <c r="Q40" s="303"/>
      <c r="R40" s="323"/>
      <c r="S40" s="303"/>
      <c r="T40" s="323"/>
      <c r="U40" s="305"/>
      <c r="V40" s="323"/>
      <c r="W40" s="305"/>
      <c r="X40" s="323"/>
      <c r="Y40" s="305"/>
      <c r="Z40" s="323"/>
      <c r="AA40" s="305"/>
      <c r="AB40" s="323"/>
    </row>
    <row r="41" spans="1:28" s="313" customFormat="1" ht="15" customHeight="1" x14ac:dyDescent="0.3">
      <c r="A41" s="325"/>
      <c r="B41" s="325"/>
      <c r="C41" s="325"/>
      <c r="D41" s="325"/>
      <c r="E41" s="322"/>
      <c r="F41" s="180"/>
      <c r="G41" s="323"/>
      <c r="H41" s="323"/>
      <c r="I41" s="323"/>
      <c r="J41" s="323"/>
      <c r="K41" s="323"/>
      <c r="L41" s="323"/>
      <c r="M41" s="303"/>
      <c r="N41" s="323"/>
      <c r="O41" s="305"/>
      <c r="P41" s="323"/>
      <c r="Q41" s="303"/>
      <c r="R41" s="323"/>
      <c r="S41" s="303"/>
      <c r="T41" s="323"/>
      <c r="U41" s="305"/>
      <c r="V41" s="323"/>
      <c r="W41" s="305"/>
      <c r="X41" s="323"/>
      <c r="Y41" s="305"/>
      <c r="Z41" s="323"/>
      <c r="AA41" s="305"/>
      <c r="AB41" s="323"/>
    </row>
    <row r="42" spans="1:28" s="313" customFormat="1" ht="15" customHeight="1" x14ac:dyDescent="0.3">
      <c r="A42" s="325"/>
      <c r="B42" s="325"/>
      <c r="C42" s="325"/>
      <c r="D42" s="325"/>
      <c r="E42" s="322"/>
      <c r="F42" s="180"/>
      <c r="G42" s="323"/>
      <c r="H42" s="323"/>
      <c r="I42" s="323"/>
      <c r="J42" s="323"/>
      <c r="K42" s="323"/>
      <c r="L42" s="323"/>
      <c r="M42" s="303"/>
      <c r="N42" s="323"/>
      <c r="O42" s="305"/>
      <c r="P42" s="323"/>
      <c r="Q42" s="303"/>
      <c r="R42" s="323"/>
      <c r="S42" s="303"/>
      <c r="T42" s="323"/>
      <c r="U42" s="305"/>
      <c r="V42" s="323"/>
      <c r="W42" s="305"/>
      <c r="X42" s="323"/>
      <c r="Y42" s="305"/>
      <c r="Z42" s="323"/>
      <c r="AA42" s="305"/>
      <c r="AB42" s="323"/>
    </row>
    <row r="43" spans="1:28" s="313" customFormat="1" ht="15" customHeight="1" x14ac:dyDescent="0.3">
      <c r="A43" s="325"/>
      <c r="B43" s="325"/>
      <c r="C43" s="325"/>
      <c r="D43" s="325"/>
      <c r="E43" s="322"/>
      <c r="F43" s="180"/>
      <c r="G43" s="323"/>
      <c r="H43" s="323"/>
      <c r="I43" s="323"/>
      <c r="J43" s="323"/>
      <c r="K43" s="323"/>
      <c r="L43" s="323"/>
      <c r="M43" s="303"/>
      <c r="N43" s="323"/>
      <c r="O43" s="305"/>
      <c r="P43" s="323"/>
      <c r="Q43" s="303"/>
      <c r="R43" s="323"/>
      <c r="S43" s="303"/>
      <c r="T43" s="323"/>
      <c r="U43" s="305"/>
      <c r="V43" s="323"/>
      <c r="W43" s="305"/>
      <c r="X43" s="323"/>
      <c r="Y43" s="305"/>
      <c r="Z43" s="323"/>
      <c r="AA43" s="305"/>
      <c r="AB43" s="323"/>
    </row>
    <row r="44" spans="1:28" s="313" customFormat="1" ht="15" customHeight="1" x14ac:dyDescent="0.3">
      <c r="A44" s="325"/>
      <c r="B44" s="325"/>
      <c r="C44" s="325"/>
      <c r="D44" s="325"/>
      <c r="E44" s="322"/>
      <c r="F44" s="180"/>
      <c r="G44" s="323"/>
      <c r="H44" s="323"/>
      <c r="I44" s="323"/>
      <c r="J44" s="323"/>
      <c r="K44" s="323"/>
      <c r="L44" s="323"/>
      <c r="M44" s="303"/>
      <c r="N44" s="323"/>
      <c r="O44" s="305"/>
      <c r="P44" s="323"/>
      <c r="Q44" s="303"/>
      <c r="R44" s="323"/>
      <c r="S44" s="303"/>
      <c r="T44" s="323"/>
      <c r="U44" s="305"/>
      <c r="V44" s="323"/>
      <c r="W44" s="305"/>
      <c r="X44" s="323"/>
      <c r="Y44" s="305"/>
      <c r="Z44" s="323"/>
      <c r="AA44" s="305"/>
      <c r="AB44" s="323"/>
    </row>
    <row r="45" spans="1:28" s="313" customFormat="1" ht="8.25" customHeight="1" x14ac:dyDescent="0.3">
      <c r="A45" s="325"/>
      <c r="B45" s="325"/>
      <c r="C45" s="325"/>
      <c r="D45" s="325"/>
      <c r="E45" s="322"/>
      <c r="F45" s="180"/>
      <c r="G45" s="323"/>
      <c r="H45" s="323"/>
      <c r="I45" s="323"/>
      <c r="J45" s="323"/>
      <c r="K45" s="323"/>
      <c r="L45" s="323"/>
      <c r="M45" s="303"/>
      <c r="N45" s="323"/>
      <c r="O45" s="305"/>
      <c r="P45" s="323"/>
      <c r="Q45" s="303"/>
      <c r="R45" s="323"/>
      <c r="S45" s="303"/>
      <c r="T45" s="323"/>
      <c r="U45" s="305"/>
      <c r="V45" s="323"/>
      <c r="W45" s="305"/>
      <c r="X45" s="323"/>
      <c r="Y45" s="305"/>
      <c r="Z45" s="323"/>
      <c r="AA45" s="305"/>
      <c r="AB45" s="323"/>
    </row>
    <row r="46" spans="1:28" ht="21.9" customHeight="1" x14ac:dyDescent="0.3">
      <c r="A46" s="343" t="str">
        <f>'EN2-4'!A54</f>
        <v>The accompanying notes are an integral part of this interim financial information.</v>
      </c>
      <c r="B46" s="343"/>
      <c r="C46" s="343"/>
      <c r="D46" s="343"/>
      <c r="E46" s="344"/>
      <c r="F46" s="308"/>
      <c r="G46" s="308"/>
      <c r="H46" s="308"/>
      <c r="I46" s="308"/>
      <c r="J46" s="309"/>
      <c r="K46" s="308"/>
      <c r="L46" s="309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8"/>
      <c r="Y46" s="308"/>
      <c r="Z46" s="308"/>
      <c r="AA46" s="308"/>
      <c r="AB46" s="308"/>
    </row>
    <row r="47" spans="1:28" ht="15" customHeight="1" x14ac:dyDescent="0.3">
      <c r="A47" s="340"/>
      <c r="B47" s="340"/>
      <c r="C47" s="340"/>
      <c r="D47" s="340"/>
      <c r="E47" s="340"/>
      <c r="F47" s="323"/>
      <c r="G47" s="323"/>
      <c r="H47" s="323"/>
      <c r="I47" s="323"/>
      <c r="J47" s="323"/>
      <c r="K47" s="323"/>
      <c r="L47" s="323"/>
      <c r="N47" s="323"/>
      <c r="P47" s="323"/>
      <c r="R47" s="323"/>
      <c r="T47" s="323"/>
      <c r="V47" s="323"/>
      <c r="X47" s="323"/>
      <c r="Z47" s="323"/>
      <c r="AB47" s="323"/>
    </row>
  </sheetData>
  <mergeCells count="5">
    <mergeCell ref="F6:AB6"/>
    <mergeCell ref="F7:X7"/>
    <mergeCell ref="N8:V8"/>
    <mergeCell ref="N9:T9"/>
    <mergeCell ref="J12:L12"/>
  </mergeCells>
  <pageMargins left="0.4" right="0.4" top="0.5" bottom="0.6" header="0.49" footer="0.4"/>
  <pageSetup paperSize="9" scale="82" firstPageNumber="7" orientation="landscape" useFirstPageNumber="1" horizontalDpi="1200" verticalDpi="1200" r:id="rId1"/>
  <headerFooter>
    <oddFooter>&amp;R&amp;"Arial,Regular"&amp;9&amp;P</oddFooter>
  </headerFooter>
  <ignoredErrors>
    <ignoredError sqref="AB36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T33"/>
  <sheetViews>
    <sheetView view="pageBreakPreview" zoomScaleNormal="100" zoomScaleSheetLayoutView="100" workbookViewId="0">
      <selection activeCell="N12" sqref="N12"/>
    </sheetView>
  </sheetViews>
  <sheetFormatPr defaultColWidth="9.109375" defaultRowHeight="15.9" customHeight="1" x14ac:dyDescent="0.3"/>
  <cols>
    <col min="1" max="3" width="1.44140625" style="255" customWidth="1"/>
    <col min="4" max="4" width="35.109375" style="255" customWidth="1"/>
    <col min="5" max="5" width="1" style="255" customWidth="1"/>
    <col min="6" max="6" width="12.44140625" style="254" bestFit="1" customWidth="1"/>
    <col min="7" max="7" width="0.88671875" style="254" customWidth="1"/>
    <col min="8" max="8" width="13.44140625" style="254" bestFit="1" customWidth="1"/>
    <col min="9" max="9" width="0.88671875" style="254" customWidth="1"/>
    <col min="10" max="10" width="12.6640625" style="254" customWidth="1"/>
    <col min="11" max="11" width="0.88671875" style="254" customWidth="1"/>
    <col min="12" max="12" width="13.6640625" style="254" customWidth="1"/>
    <col min="13" max="13" width="0.88671875" style="254" customWidth="1"/>
    <col min="14" max="14" width="11.88671875" style="254" customWidth="1"/>
    <col min="15" max="15" width="0.88671875" style="254" customWidth="1"/>
    <col min="16" max="16" width="11.88671875" style="254" customWidth="1"/>
    <col min="17" max="17" width="0.88671875" style="254" customWidth="1"/>
    <col min="18" max="18" width="13.44140625" style="255" bestFit="1" customWidth="1"/>
    <col min="19" max="16384" width="9.109375" style="255"/>
  </cols>
  <sheetData>
    <row r="1" spans="1:18" ht="15.9" customHeight="1" x14ac:dyDescent="0.3">
      <c r="A1" s="345" t="s">
        <v>180</v>
      </c>
      <c r="B1" s="252"/>
      <c r="C1" s="252"/>
      <c r="D1" s="301"/>
      <c r="E1" s="252"/>
      <c r="F1" s="302"/>
      <c r="G1" s="302"/>
      <c r="H1" s="302"/>
      <c r="J1" s="302"/>
      <c r="L1" s="302"/>
      <c r="M1" s="302"/>
      <c r="N1" s="302"/>
      <c r="P1" s="302"/>
    </row>
    <row r="2" spans="1:18" ht="15.9" customHeight="1" x14ac:dyDescent="0.3">
      <c r="A2" s="345" t="str">
        <f>'EN7'!A2</f>
        <v>Statements of Changes in equity (Unaudited)</v>
      </c>
      <c r="B2" s="252"/>
      <c r="C2" s="252"/>
      <c r="D2" s="252"/>
      <c r="E2" s="252"/>
      <c r="F2" s="302"/>
      <c r="G2" s="302"/>
      <c r="H2" s="302"/>
      <c r="J2" s="302"/>
      <c r="L2" s="302"/>
      <c r="M2" s="302"/>
      <c r="N2" s="302"/>
      <c r="P2" s="302"/>
    </row>
    <row r="3" spans="1:18" ht="15.9" customHeight="1" x14ac:dyDescent="0.3">
      <c r="A3" s="307" t="str">
        <f>'EN7'!A3</f>
        <v>For the three-month period ended 31 March 2018</v>
      </c>
      <c r="B3" s="307"/>
      <c r="C3" s="307"/>
      <c r="D3" s="307"/>
      <c r="E3" s="307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346"/>
    </row>
    <row r="4" spans="1:18" s="349" customFormat="1" ht="15.9" customHeight="1" x14ac:dyDescent="0.3">
      <c r="A4" s="347"/>
      <c r="B4" s="347"/>
      <c r="C4" s="347"/>
      <c r="D4" s="347"/>
      <c r="E4" s="302"/>
      <c r="F4" s="348"/>
      <c r="G4" s="348"/>
      <c r="H4" s="348"/>
      <c r="I4" s="302"/>
      <c r="M4" s="348"/>
      <c r="N4" s="348"/>
      <c r="O4" s="302"/>
      <c r="P4" s="348"/>
      <c r="Q4" s="302"/>
      <c r="R4" s="348"/>
    </row>
    <row r="5" spans="1:18" s="349" customFormat="1" ht="15.9" customHeight="1" x14ac:dyDescent="0.3">
      <c r="A5" s="347"/>
      <c r="B5" s="347"/>
      <c r="C5" s="347"/>
      <c r="D5" s="347"/>
      <c r="E5" s="302"/>
      <c r="F5" s="348"/>
      <c r="G5" s="348"/>
      <c r="H5" s="348"/>
      <c r="I5" s="302"/>
      <c r="M5" s="348"/>
      <c r="N5" s="348"/>
      <c r="O5" s="302"/>
      <c r="P5" s="348"/>
      <c r="Q5" s="302"/>
      <c r="R5" s="348"/>
    </row>
    <row r="6" spans="1:18" s="349" customFormat="1" ht="15.9" customHeight="1" x14ac:dyDescent="0.3">
      <c r="A6" s="347"/>
      <c r="B6" s="347"/>
      <c r="C6" s="347"/>
      <c r="D6" s="347"/>
      <c r="F6" s="478" t="s">
        <v>336</v>
      </c>
      <c r="G6" s="478"/>
      <c r="H6" s="478"/>
      <c r="I6" s="478"/>
      <c r="J6" s="478"/>
      <c r="K6" s="478"/>
      <c r="L6" s="478"/>
      <c r="M6" s="478"/>
      <c r="N6" s="478"/>
      <c r="O6" s="478"/>
      <c r="P6" s="478"/>
      <c r="Q6" s="478"/>
      <c r="R6" s="478"/>
    </row>
    <row r="7" spans="1:18" s="349" customFormat="1" ht="15.9" customHeight="1" x14ac:dyDescent="0.3">
      <c r="A7" s="347"/>
      <c r="B7" s="347"/>
      <c r="C7" s="347"/>
      <c r="D7" s="347"/>
      <c r="E7" s="350"/>
      <c r="F7" s="351"/>
      <c r="G7" s="351"/>
      <c r="H7" s="351"/>
      <c r="I7" s="350"/>
      <c r="J7" s="350"/>
      <c r="K7" s="350"/>
      <c r="L7" s="254"/>
      <c r="M7" s="352"/>
      <c r="N7" s="479" t="s">
        <v>250</v>
      </c>
      <c r="O7" s="479"/>
      <c r="P7" s="479"/>
      <c r="Q7" s="350"/>
      <c r="R7" s="353"/>
    </row>
    <row r="8" spans="1:18" s="349" customFormat="1" ht="15.9" customHeight="1" x14ac:dyDescent="0.3">
      <c r="A8" s="347"/>
      <c r="B8" s="347"/>
      <c r="C8" s="347"/>
      <c r="D8" s="347"/>
      <c r="E8" s="350"/>
      <c r="F8" s="353"/>
      <c r="G8" s="353"/>
      <c r="H8" s="353" t="s">
        <v>300</v>
      </c>
      <c r="I8" s="302"/>
      <c r="J8" s="350"/>
      <c r="K8" s="350"/>
      <c r="L8" s="254"/>
      <c r="M8" s="352"/>
      <c r="N8" s="478" t="s">
        <v>272</v>
      </c>
      <c r="O8" s="478"/>
      <c r="P8" s="478"/>
      <c r="Q8" s="350"/>
      <c r="R8" s="353"/>
    </row>
    <row r="9" spans="1:18" s="349" customFormat="1" ht="15.9" customHeight="1" x14ac:dyDescent="0.3">
      <c r="A9" s="347"/>
      <c r="B9" s="347"/>
      <c r="C9" s="347"/>
      <c r="D9" s="347"/>
      <c r="E9" s="350"/>
      <c r="F9" s="353" t="s">
        <v>303</v>
      </c>
      <c r="G9" s="353"/>
      <c r="H9" s="353" t="s">
        <v>304</v>
      </c>
      <c r="I9" s="302"/>
      <c r="J9" s="474" t="s">
        <v>247</v>
      </c>
      <c r="K9" s="474"/>
      <c r="L9" s="474"/>
      <c r="M9" s="353"/>
      <c r="N9" s="353" t="s">
        <v>305</v>
      </c>
      <c r="O9" s="354"/>
      <c r="P9" s="355"/>
      <c r="Q9" s="350"/>
      <c r="R9" s="353"/>
    </row>
    <row r="10" spans="1:18" s="349" customFormat="1" ht="15.9" customHeight="1" x14ac:dyDescent="0.3">
      <c r="A10" s="347"/>
      <c r="B10" s="347"/>
      <c r="C10" s="347"/>
      <c r="D10" s="347"/>
      <c r="E10" s="350"/>
      <c r="F10" s="214" t="s">
        <v>310</v>
      </c>
      <c r="G10" s="214"/>
      <c r="H10" s="353" t="s">
        <v>311</v>
      </c>
      <c r="I10" s="353"/>
      <c r="J10" s="353" t="s">
        <v>312</v>
      </c>
      <c r="K10" s="353"/>
      <c r="L10" s="214"/>
      <c r="M10" s="353"/>
      <c r="N10" s="353" t="s">
        <v>313</v>
      </c>
      <c r="O10" s="353"/>
      <c r="P10" s="355" t="s">
        <v>315</v>
      </c>
      <c r="Q10" s="350"/>
      <c r="R10" s="353"/>
    </row>
    <row r="11" spans="1:18" s="349" customFormat="1" ht="15.9" customHeight="1" x14ac:dyDescent="0.3">
      <c r="A11" s="347"/>
      <c r="B11" s="347"/>
      <c r="C11" s="347"/>
      <c r="D11" s="347"/>
      <c r="E11" s="353"/>
      <c r="F11" s="214" t="s">
        <v>320</v>
      </c>
      <c r="G11" s="214"/>
      <c r="H11" s="353" t="s">
        <v>321</v>
      </c>
      <c r="I11" s="353"/>
      <c r="J11" s="353" t="s">
        <v>322</v>
      </c>
      <c r="K11" s="353"/>
      <c r="L11" s="214" t="s">
        <v>249</v>
      </c>
      <c r="M11" s="353"/>
      <c r="N11" s="353" t="s">
        <v>323</v>
      </c>
      <c r="O11" s="353"/>
      <c r="P11" s="355" t="s">
        <v>403</v>
      </c>
      <c r="Q11" s="353"/>
      <c r="R11" s="353" t="s">
        <v>254</v>
      </c>
    </row>
    <row r="12" spans="1:18" s="349" customFormat="1" ht="15.9" customHeight="1" x14ac:dyDescent="0.3">
      <c r="A12" s="347"/>
      <c r="B12" s="347"/>
      <c r="C12" s="347"/>
      <c r="D12" s="347"/>
      <c r="E12" s="353"/>
      <c r="F12" s="263" t="str">
        <f>'EN2-4'!G11</f>
        <v>Baht</v>
      </c>
      <c r="G12" s="214"/>
      <c r="H12" s="263" t="str">
        <f>$F$12</f>
        <v>Baht</v>
      </c>
      <c r="I12" s="353"/>
      <c r="J12" s="263" t="str">
        <f>$F$12</f>
        <v>Baht</v>
      </c>
      <c r="K12" s="353"/>
      <c r="L12" s="263" t="str">
        <f>J12</f>
        <v>Baht</v>
      </c>
      <c r="M12" s="353"/>
      <c r="N12" s="263" t="str">
        <f>L12</f>
        <v>Baht</v>
      </c>
      <c r="O12" s="353"/>
      <c r="P12" s="263" t="str">
        <f>N12</f>
        <v>Baht</v>
      </c>
      <c r="Q12" s="353"/>
      <c r="R12" s="263" t="str">
        <f>P12</f>
        <v>Baht</v>
      </c>
    </row>
    <row r="13" spans="1:18" s="349" customFormat="1" ht="15.9" customHeight="1" x14ac:dyDescent="0.3">
      <c r="A13" s="347"/>
      <c r="B13" s="347"/>
      <c r="C13" s="347"/>
      <c r="D13" s="347"/>
      <c r="E13" s="302"/>
      <c r="F13" s="348"/>
      <c r="G13" s="348"/>
      <c r="H13" s="348"/>
      <c r="I13" s="302"/>
      <c r="M13" s="348"/>
      <c r="N13" s="348"/>
      <c r="O13" s="302"/>
      <c r="P13" s="348"/>
      <c r="Q13" s="302"/>
      <c r="R13" s="348"/>
    </row>
    <row r="14" spans="1:18" s="349" customFormat="1" ht="15.9" customHeight="1" x14ac:dyDescent="0.3">
      <c r="A14" s="356" t="s">
        <v>379</v>
      </c>
      <c r="B14" s="356"/>
      <c r="C14" s="356"/>
      <c r="D14" s="356"/>
      <c r="E14" s="302"/>
      <c r="F14" s="251">
        <v>3882074476</v>
      </c>
      <c r="G14" s="251"/>
      <c r="H14" s="251">
        <v>438704620</v>
      </c>
      <c r="I14" s="251"/>
      <c r="J14" s="251">
        <v>600000000</v>
      </c>
      <c r="K14" s="251">
        <v>0</v>
      </c>
      <c r="L14" s="251">
        <v>7574203659</v>
      </c>
      <c r="M14" s="251"/>
      <c r="N14" s="251">
        <v>193691</v>
      </c>
      <c r="O14" s="251">
        <v>0</v>
      </c>
      <c r="P14" s="251">
        <v>17059116</v>
      </c>
      <c r="Q14" s="348"/>
      <c r="R14" s="348">
        <f>SUM(F14:P14)</f>
        <v>12512235562</v>
      </c>
    </row>
    <row r="15" spans="1:18" s="351" customFormat="1" ht="15.9" customHeight="1" x14ac:dyDescent="0.3">
      <c r="A15" s="351" t="s">
        <v>334</v>
      </c>
      <c r="E15" s="254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348"/>
      <c r="R15" s="348"/>
    </row>
    <row r="16" spans="1:18" s="351" customFormat="1" ht="15.9" customHeight="1" x14ac:dyDescent="0.3">
      <c r="B16" s="351" t="s">
        <v>335</v>
      </c>
      <c r="E16" s="254"/>
      <c r="F16" s="358">
        <v>0</v>
      </c>
      <c r="G16" s="251"/>
      <c r="H16" s="358">
        <v>0</v>
      </c>
      <c r="I16" s="251"/>
      <c r="J16" s="358">
        <v>0</v>
      </c>
      <c r="K16" s="251"/>
      <c r="L16" s="358">
        <v>615238128</v>
      </c>
      <c r="M16" s="251"/>
      <c r="N16" s="358">
        <v>-17099818</v>
      </c>
      <c r="O16" s="251"/>
      <c r="P16" s="358">
        <v>0</v>
      </c>
      <c r="Q16" s="348"/>
      <c r="R16" s="359">
        <f>SUM(F16:P16)</f>
        <v>598138310</v>
      </c>
    </row>
    <row r="17" spans="1:20" s="351" customFormat="1" ht="15.9" customHeight="1" x14ac:dyDescent="0.3">
      <c r="E17" s="254"/>
      <c r="F17" s="360"/>
      <c r="G17" s="360"/>
      <c r="H17" s="360"/>
      <c r="I17" s="254"/>
      <c r="J17" s="360"/>
      <c r="K17" s="254"/>
      <c r="L17" s="360"/>
      <c r="M17" s="360"/>
      <c r="N17" s="360"/>
      <c r="O17" s="254"/>
      <c r="P17" s="360"/>
      <c r="Q17" s="254"/>
      <c r="R17" s="360"/>
    </row>
    <row r="18" spans="1:20" s="349" customFormat="1" ht="15.9" customHeight="1" thickBot="1" x14ac:dyDescent="0.35">
      <c r="A18" s="356" t="s">
        <v>381</v>
      </c>
      <c r="B18" s="356"/>
      <c r="C18" s="356"/>
      <c r="D18" s="356"/>
      <c r="E18" s="254"/>
      <c r="F18" s="361">
        <f>SUM(F14:F16)</f>
        <v>3882074476</v>
      </c>
      <c r="G18" s="348"/>
      <c r="H18" s="361">
        <f>SUM(H14:H16)</f>
        <v>438704620</v>
      </c>
      <c r="I18" s="254"/>
      <c r="J18" s="361">
        <f>SUM(J14:J16)</f>
        <v>600000000</v>
      </c>
      <c r="K18" s="254"/>
      <c r="L18" s="361">
        <f>SUM(L14:L16)</f>
        <v>8189441787</v>
      </c>
      <c r="M18" s="348"/>
      <c r="N18" s="361">
        <f>SUM(N14:N16)</f>
        <v>-16906127</v>
      </c>
      <c r="O18" s="254"/>
      <c r="P18" s="361">
        <f>SUM(P14:P16)</f>
        <v>17059116</v>
      </c>
      <c r="Q18" s="254"/>
      <c r="R18" s="361">
        <f>SUM(R14:R16)</f>
        <v>13110373872</v>
      </c>
    </row>
    <row r="19" spans="1:20" s="349" customFormat="1" ht="15.9" customHeight="1" thickTop="1" x14ac:dyDescent="0.3">
      <c r="A19" s="362"/>
      <c r="B19" s="362"/>
      <c r="C19" s="363"/>
      <c r="D19" s="363"/>
      <c r="E19" s="302"/>
      <c r="F19" s="348"/>
      <c r="G19" s="348"/>
      <c r="H19" s="348"/>
      <c r="I19" s="302"/>
      <c r="J19" s="302"/>
      <c r="K19" s="302"/>
      <c r="L19" s="251"/>
      <c r="M19" s="348"/>
      <c r="N19" s="348"/>
      <c r="O19" s="302"/>
      <c r="P19" s="348"/>
      <c r="Q19" s="302"/>
      <c r="R19" s="348"/>
    </row>
    <row r="20" spans="1:20" s="349" customFormat="1" ht="15.75" customHeight="1" x14ac:dyDescent="0.3">
      <c r="A20" s="362"/>
      <c r="B20" s="362"/>
      <c r="C20" s="363"/>
      <c r="D20" s="363"/>
      <c r="E20" s="302"/>
      <c r="F20" s="348"/>
      <c r="G20" s="348"/>
      <c r="H20" s="348"/>
      <c r="I20" s="302"/>
      <c r="J20" s="302"/>
      <c r="K20" s="302"/>
      <c r="L20" s="251"/>
      <c r="M20" s="348"/>
      <c r="N20" s="348"/>
      <c r="O20" s="302"/>
      <c r="P20" s="348"/>
      <c r="Q20" s="302"/>
      <c r="R20" s="348"/>
    </row>
    <row r="21" spans="1:20" s="351" customFormat="1" ht="15.9" customHeight="1" x14ac:dyDescent="0.3">
      <c r="A21" s="356" t="s">
        <v>380</v>
      </c>
      <c r="B21" s="356"/>
      <c r="E21" s="254"/>
      <c r="F21" s="348">
        <v>3882074476</v>
      </c>
      <c r="G21" s="348"/>
      <c r="H21" s="348">
        <v>438704620</v>
      </c>
      <c r="I21" s="348"/>
      <c r="J21" s="348">
        <v>600000000</v>
      </c>
      <c r="K21" s="348">
        <v>0</v>
      </c>
      <c r="L21" s="348">
        <v>8389892659.5699997</v>
      </c>
      <c r="M21" s="348"/>
      <c r="N21" s="348">
        <v>-87019051.930000007</v>
      </c>
      <c r="O21" s="348">
        <v>0</v>
      </c>
      <c r="P21" s="348">
        <v>17059116</v>
      </c>
      <c r="Q21" s="348"/>
      <c r="R21" s="348">
        <f>SUM(F21:P21)</f>
        <v>13240711819.639999</v>
      </c>
    </row>
    <row r="22" spans="1:20" s="351" customFormat="1" ht="15.9" customHeight="1" x14ac:dyDescent="0.3">
      <c r="A22" s="351" t="s">
        <v>334</v>
      </c>
      <c r="E22" s="254"/>
      <c r="F22" s="348"/>
      <c r="G22" s="348"/>
      <c r="H22" s="348"/>
      <c r="I22" s="348"/>
      <c r="J22" s="348"/>
      <c r="K22" s="348"/>
      <c r="L22" s="348"/>
      <c r="M22" s="348"/>
      <c r="N22" s="348"/>
      <c r="O22" s="348"/>
      <c r="P22" s="348"/>
      <c r="Q22" s="348"/>
      <c r="R22" s="348"/>
    </row>
    <row r="23" spans="1:20" s="351" customFormat="1" ht="15.9" customHeight="1" x14ac:dyDescent="0.3">
      <c r="B23" s="351" t="s">
        <v>335</v>
      </c>
      <c r="E23" s="254"/>
      <c r="F23" s="359">
        <v>0</v>
      </c>
      <c r="G23" s="348">
        <v>0</v>
      </c>
      <c r="H23" s="359">
        <v>0</v>
      </c>
      <c r="I23" s="348">
        <v>0</v>
      </c>
      <c r="J23" s="359">
        <v>0</v>
      </c>
      <c r="K23" s="348">
        <v>0</v>
      </c>
      <c r="L23" s="359">
        <v>405616456</v>
      </c>
      <c r="M23" s="348">
        <v>0</v>
      </c>
      <c r="N23" s="359">
        <v>-26530533</v>
      </c>
      <c r="O23" s="348">
        <v>0</v>
      </c>
      <c r="P23" s="359">
        <v>0</v>
      </c>
      <c r="Q23" s="348"/>
      <c r="R23" s="359">
        <f>SUM(F23:Q23)</f>
        <v>379085923</v>
      </c>
      <c r="S23" s="349"/>
      <c r="T23" s="349"/>
    </row>
    <row r="24" spans="1:20" s="351" customFormat="1" ht="15.9" customHeight="1" x14ac:dyDescent="0.3">
      <c r="E24" s="254"/>
      <c r="F24" s="360"/>
      <c r="G24" s="360"/>
      <c r="H24" s="360"/>
      <c r="I24" s="254"/>
      <c r="J24" s="360"/>
      <c r="K24" s="254"/>
      <c r="L24" s="360"/>
      <c r="M24" s="360"/>
      <c r="N24" s="360"/>
      <c r="O24" s="254"/>
      <c r="P24" s="360"/>
      <c r="Q24" s="254"/>
      <c r="R24" s="360"/>
    </row>
    <row r="25" spans="1:20" s="349" customFormat="1" ht="15.9" customHeight="1" thickBot="1" x14ac:dyDescent="0.35">
      <c r="A25" s="356" t="s">
        <v>382</v>
      </c>
      <c r="B25" s="356"/>
      <c r="C25" s="363"/>
      <c r="D25" s="363"/>
      <c r="E25" s="254"/>
      <c r="F25" s="361">
        <f>SUM(F21:F23)</f>
        <v>3882074476</v>
      </c>
      <c r="G25" s="348"/>
      <c r="H25" s="361">
        <f>SUM(H21:H23)</f>
        <v>438704620</v>
      </c>
      <c r="I25" s="254"/>
      <c r="J25" s="361">
        <f>SUM(J21:J23)</f>
        <v>600000000</v>
      </c>
      <c r="K25" s="254"/>
      <c r="L25" s="361">
        <f>SUM(L21:L23)</f>
        <v>8795509115.5699997</v>
      </c>
      <c r="M25" s="348"/>
      <c r="N25" s="361">
        <f>SUM(N21:N23)</f>
        <v>-113549584.93000001</v>
      </c>
      <c r="O25" s="254"/>
      <c r="P25" s="361">
        <f>SUM(P21:P23)</f>
        <v>17059116</v>
      </c>
      <c r="Q25" s="254"/>
      <c r="R25" s="361">
        <f>SUM(R21:R23)</f>
        <v>13619797742.639999</v>
      </c>
    </row>
    <row r="26" spans="1:20" s="349" customFormat="1" ht="15.9" customHeight="1" thickTop="1" x14ac:dyDescent="0.3">
      <c r="A26" s="356"/>
      <c r="B26" s="363"/>
      <c r="C26" s="363"/>
      <c r="D26" s="363"/>
      <c r="E26" s="254"/>
      <c r="F26" s="348"/>
      <c r="G26" s="348"/>
      <c r="H26" s="348"/>
      <c r="I26" s="254"/>
      <c r="J26" s="348"/>
      <c r="K26" s="254"/>
      <c r="L26" s="348"/>
      <c r="M26" s="348"/>
      <c r="N26" s="348"/>
      <c r="O26" s="254"/>
      <c r="P26" s="348"/>
      <c r="Q26" s="254"/>
      <c r="R26" s="348"/>
    </row>
    <row r="27" spans="1:20" s="349" customFormat="1" ht="15.9" customHeight="1" x14ac:dyDescent="0.3">
      <c r="A27" s="351"/>
      <c r="B27" s="351"/>
      <c r="C27" s="363"/>
      <c r="D27" s="363"/>
      <c r="E27" s="254"/>
      <c r="F27" s="348"/>
      <c r="G27" s="348"/>
      <c r="H27" s="348"/>
      <c r="I27" s="348"/>
      <c r="J27" s="348"/>
      <c r="K27" s="348"/>
      <c r="L27" s="348"/>
      <c r="M27" s="348"/>
      <c r="N27" s="348"/>
      <c r="O27" s="348"/>
      <c r="P27" s="348"/>
      <c r="Q27" s="348"/>
      <c r="R27" s="348"/>
    </row>
    <row r="28" spans="1:20" s="349" customFormat="1" ht="15.9" customHeight="1" x14ac:dyDescent="0.3">
      <c r="A28" s="351"/>
      <c r="B28" s="351"/>
      <c r="C28" s="363"/>
      <c r="D28" s="363"/>
      <c r="E28" s="254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8"/>
      <c r="R28" s="348"/>
    </row>
    <row r="29" spans="1:20" s="349" customFormat="1" ht="15.9" customHeight="1" x14ac:dyDescent="0.3">
      <c r="A29" s="351"/>
      <c r="B29" s="351"/>
      <c r="C29" s="363"/>
      <c r="D29" s="363"/>
      <c r="E29" s="254"/>
      <c r="F29" s="348"/>
      <c r="G29" s="348"/>
      <c r="H29" s="348"/>
      <c r="I29" s="254"/>
      <c r="J29" s="348"/>
      <c r="K29" s="254"/>
      <c r="L29" s="348"/>
      <c r="M29" s="348"/>
      <c r="N29" s="348"/>
      <c r="O29" s="254"/>
      <c r="P29" s="348"/>
      <c r="Q29" s="254"/>
      <c r="R29" s="348"/>
    </row>
    <row r="30" spans="1:20" s="349" customFormat="1" ht="15.9" customHeight="1" x14ac:dyDescent="0.3">
      <c r="A30" s="351"/>
      <c r="B30" s="351"/>
      <c r="C30" s="363"/>
      <c r="D30" s="363"/>
      <c r="E30" s="254"/>
      <c r="F30" s="348"/>
      <c r="G30" s="348"/>
      <c r="H30" s="251"/>
      <c r="I30" s="254"/>
      <c r="J30" s="348"/>
      <c r="K30" s="254"/>
      <c r="L30" s="348"/>
      <c r="M30" s="348"/>
      <c r="N30" s="348"/>
      <c r="O30" s="254"/>
      <c r="P30" s="348"/>
      <c r="Q30" s="254"/>
      <c r="R30" s="348"/>
    </row>
    <row r="31" spans="1:20" s="349" customFormat="1" ht="15.9" customHeight="1" x14ac:dyDescent="0.3">
      <c r="A31" s="351"/>
      <c r="B31" s="351"/>
      <c r="C31" s="363"/>
      <c r="D31" s="363"/>
      <c r="E31" s="254"/>
      <c r="F31" s="348"/>
      <c r="G31" s="348"/>
      <c r="H31" s="251"/>
      <c r="I31" s="254"/>
      <c r="J31" s="348"/>
      <c r="K31" s="254"/>
      <c r="L31" s="348"/>
      <c r="M31" s="348"/>
      <c r="N31" s="348"/>
      <c r="O31" s="254"/>
      <c r="P31" s="348"/>
      <c r="Q31" s="254"/>
      <c r="R31" s="348"/>
    </row>
    <row r="32" spans="1:20" s="349" customFormat="1" ht="18" customHeight="1" x14ac:dyDescent="0.3">
      <c r="A32" s="356"/>
      <c r="B32" s="363"/>
      <c r="C32" s="363"/>
      <c r="D32" s="363"/>
      <c r="E32" s="254"/>
      <c r="F32" s="348"/>
      <c r="G32" s="348"/>
      <c r="H32" s="251"/>
      <c r="I32" s="254"/>
      <c r="J32" s="348"/>
      <c r="K32" s="254"/>
      <c r="L32" s="348"/>
      <c r="M32" s="348"/>
      <c r="N32" s="348"/>
      <c r="O32" s="254"/>
      <c r="P32" s="348"/>
      <c r="Q32" s="254"/>
      <c r="R32" s="348"/>
    </row>
    <row r="33" spans="1:18" ht="21.9" customHeight="1" x14ac:dyDescent="0.3">
      <c r="A33" s="364" t="str">
        <f>'EN2-4'!A54</f>
        <v>The accompanying notes are an integral part of this interim financial information.</v>
      </c>
      <c r="B33" s="364"/>
      <c r="C33" s="364"/>
      <c r="D33" s="364"/>
      <c r="E33" s="346"/>
      <c r="F33" s="259"/>
      <c r="G33" s="259"/>
      <c r="H33" s="213"/>
      <c r="I33" s="259"/>
      <c r="J33" s="259"/>
      <c r="K33" s="259"/>
      <c r="L33" s="259"/>
      <c r="M33" s="259"/>
      <c r="N33" s="259"/>
      <c r="O33" s="259"/>
      <c r="P33" s="259"/>
      <c r="Q33" s="259"/>
      <c r="R33" s="346"/>
    </row>
  </sheetData>
  <mergeCells count="4">
    <mergeCell ref="F6:R6"/>
    <mergeCell ref="N7:P7"/>
    <mergeCell ref="N8:P8"/>
    <mergeCell ref="J9:L9"/>
  </mergeCells>
  <pageMargins left="0.6" right="0.6" top="0.5" bottom="0.6" header="0.49" footer="0.4"/>
  <pageSetup paperSize="9" scale="97" firstPageNumber="8" orientation="landscape" useFirstPageNumber="1" horizontalDpi="1200" verticalDpi="1200" r:id="rId1"/>
  <headerFooter>
    <oddFooter>&amp;R&amp;"Arial,Regular"&amp;9&amp;P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TH2-4</vt:lpstr>
      <vt:lpstr>TH5-6</vt:lpstr>
      <vt:lpstr>TH7</vt:lpstr>
      <vt:lpstr>TH8</vt:lpstr>
      <vt:lpstr>TH9-10</vt:lpstr>
      <vt:lpstr>EN2-4</vt:lpstr>
      <vt:lpstr>EN5-6</vt:lpstr>
      <vt:lpstr>EN7</vt:lpstr>
      <vt:lpstr>EN8</vt:lpstr>
      <vt:lpstr>EN9-10</vt:lpstr>
      <vt:lpstr>'EN9-10'!OLE_LINK3</vt:lpstr>
      <vt:lpstr>'EN5-6'!Print_Area</vt:lpstr>
      <vt:lpstr>'EN8'!Print_Area</vt:lpstr>
      <vt:lpstr>'EN9-10'!Print_Area</vt:lpstr>
      <vt:lpstr>'TH7'!Print_Area</vt:lpstr>
      <vt:lpstr>'TH8'!Print_Area</vt:lpstr>
      <vt:lpstr>'TH9-10'!Print_Area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Pemika Krajomkaew</cp:lastModifiedBy>
  <cp:lastPrinted>2018-05-10T02:51:05Z</cp:lastPrinted>
  <dcterms:created xsi:type="dcterms:W3CDTF">2016-09-01T08:36:04Z</dcterms:created>
  <dcterms:modified xsi:type="dcterms:W3CDTF">2018-05-10T06:38:22Z</dcterms:modified>
</cp:coreProperties>
</file>